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ukaradurmus\Desktop\Doç. Dr. Uğur\4- Administrative\1. MYO Yönetim\1. Birim\Usul ve Esaslar\Ders ve Sınav Evrak Teslim\Formlar\"/>
    </mc:Choice>
  </mc:AlternateContent>
  <xr:revisionPtr revIDLastSave="0" documentId="13_ncr:1_{C978C55B-D6AD-45C6-9BB6-68DC11C5F8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NAV20" sheetId="3" r:id="rId1"/>
  </sheets>
  <definedNames>
    <definedName name="_xlnm.Print_Area" localSheetId="0">SINAV20!$A$1:$Y$60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7" i="3" l="1"/>
  <c r="Y166" i="3"/>
  <c r="Y165" i="3"/>
  <c r="Y164" i="3"/>
  <c r="Y163" i="3"/>
  <c r="Y162" i="3"/>
  <c r="Y161" i="3"/>
  <c r="Y160" i="3"/>
  <c r="Y159" i="3"/>
  <c r="Y158" i="3"/>
  <c r="Y157" i="3"/>
  <c r="Y156" i="3"/>
  <c r="Y155" i="3"/>
  <c r="Y154" i="3"/>
  <c r="Y153" i="3"/>
  <c r="Y152" i="3"/>
  <c r="Y151" i="3"/>
  <c r="Y150" i="3"/>
  <c r="Y149" i="3"/>
  <c r="Y148" i="3"/>
  <c r="Y147" i="3"/>
  <c r="Y146" i="3"/>
  <c r="Y145" i="3"/>
  <c r="Y144" i="3"/>
  <c r="Y143" i="3"/>
  <c r="Y142" i="3"/>
  <c r="Y141" i="3"/>
  <c r="Y140" i="3"/>
  <c r="Y139" i="3"/>
  <c r="Y138" i="3"/>
  <c r="Y137" i="3"/>
  <c r="Y136" i="3"/>
  <c r="Y135" i="3"/>
  <c r="Y134" i="3"/>
  <c r="Y133" i="3"/>
  <c r="Y132" i="3"/>
  <c r="Y131" i="3"/>
  <c r="Y130" i="3"/>
  <c r="Y129" i="3"/>
  <c r="Y128" i="3"/>
  <c r="Y127" i="3"/>
  <c r="Y126" i="3"/>
  <c r="Y125" i="3"/>
  <c r="Y124" i="3"/>
  <c r="Y123" i="3"/>
  <c r="Y122" i="3"/>
  <c r="Y121" i="3"/>
  <c r="Y120" i="3"/>
  <c r="Y119" i="3"/>
  <c r="Y118" i="3"/>
  <c r="Y117" i="3"/>
  <c r="Y116" i="3"/>
  <c r="Y115" i="3"/>
  <c r="Y114" i="3"/>
  <c r="Y113" i="3"/>
  <c r="Y112" i="3"/>
  <c r="Y111" i="3"/>
  <c r="Y110" i="3"/>
  <c r="Y109" i="3"/>
  <c r="Y108" i="3"/>
  <c r="Y107" i="3"/>
  <c r="Y106" i="3"/>
  <c r="Y105" i="3"/>
  <c r="Y104" i="3"/>
  <c r="Y103" i="3"/>
  <c r="Y102" i="3"/>
  <c r="Y101" i="3"/>
  <c r="Y100" i="3"/>
  <c r="Y99" i="3"/>
  <c r="Y98" i="3"/>
  <c r="Y97" i="3"/>
  <c r="Y96" i="3"/>
  <c r="Y95" i="3"/>
  <c r="Y94" i="3"/>
  <c r="Y93" i="3"/>
  <c r="Y92" i="3"/>
  <c r="Y91" i="3"/>
  <c r="Y90" i="3"/>
  <c r="Y89" i="3"/>
  <c r="Y88" i="3"/>
  <c r="Y87" i="3"/>
  <c r="Y86" i="3"/>
  <c r="Y85" i="3"/>
  <c r="Y84" i="3"/>
  <c r="Y83" i="3"/>
  <c r="Y82" i="3"/>
  <c r="Y81" i="3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Y65" i="3"/>
  <c r="Y64" i="3"/>
  <c r="Y63" i="3"/>
  <c r="Y62" i="3"/>
  <c r="Y6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E21" i="3"/>
  <c r="Y40" i="3"/>
  <c r="Z40" i="3" s="1"/>
  <c r="L12" i="3"/>
  <c r="L11" i="3"/>
  <c r="L7" i="3"/>
  <c r="G24" i="3" s="1"/>
  <c r="Y29" i="3"/>
  <c r="Z29" i="3" s="1"/>
  <c r="Y30" i="3"/>
  <c r="Y31" i="3"/>
  <c r="Z31" i="3" s="1"/>
  <c r="Y32" i="3"/>
  <c r="Z32" i="3" s="1"/>
  <c r="Y33" i="3"/>
  <c r="Z33" i="3" s="1"/>
  <c r="Y34" i="3"/>
  <c r="Z34" i="3" s="1"/>
  <c r="Y35" i="3"/>
  <c r="Z35" i="3" s="1"/>
  <c r="Y36" i="3"/>
  <c r="Z36" i="3" s="1"/>
  <c r="Y37" i="3"/>
  <c r="Z37" i="3" s="1"/>
  <c r="Y38" i="3"/>
  <c r="Z38" i="3" s="1"/>
  <c r="Y39" i="3"/>
  <c r="Z39" i="3" s="1"/>
  <c r="Y41" i="3"/>
  <c r="Z41" i="3" s="1"/>
  <c r="Y42" i="3"/>
  <c r="Z42" i="3" s="1"/>
  <c r="Y43" i="3"/>
  <c r="Z43" i="3" s="1"/>
  <c r="Y44" i="3"/>
  <c r="Z44" i="3" s="1"/>
  <c r="Y45" i="3"/>
  <c r="Z45" i="3" s="1"/>
  <c r="Y46" i="3"/>
  <c r="Z46" i="3" s="1"/>
  <c r="Y47" i="3"/>
  <c r="Z47" i="3" s="1"/>
  <c r="Y48" i="3"/>
  <c r="Z48" i="3" s="1"/>
  <c r="Y49" i="3"/>
  <c r="Z49" i="3" s="1"/>
  <c r="Y50" i="3"/>
  <c r="Z50" i="3" s="1"/>
  <c r="Y51" i="3"/>
  <c r="Z51" i="3" s="1"/>
  <c r="Y52" i="3"/>
  <c r="Z52" i="3" s="1"/>
  <c r="Y53" i="3"/>
  <c r="Z53" i="3" s="1"/>
  <c r="Y54" i="3"/>
  <c r="Z54" i="3" s="1"/>
  <c r="Y55" i="3"/>
  <c r="Z55" i="3" s="1"/>
  <c r="Y56" i="3"/>
  <c r="Z56" i="3" s="1"/>
  <c r="Y57" i="3"/>
  <c r="Z57" i="3" s="1"/>
  <c r="Y58" i="3"/>
  <c r="Z58" i="3" s="1"/>
  <c r="Y59" i="3"/>
  <c r="Z59" i="3" s="1"/>
  <c r="Y60" i="3"/>
  <c r="Z60" i="3" s="1"/>
  <c r="Y28" i="3"/>
  <c r="Z28" i="3" s="1"/>
  <c r="Y20" i="3"/>
  <c r="A29" i="3"/>
  <c r="F24" i="3" l="1"/>
  <c r="F25" i="3" s="1"/>
  <c r="V24" i="3"/>
  <c r="V25" i="3" s="1"/>
  <c r="N24" i="3"/>
  <c r="N25" i="3" s="1"/>
  <c r="M24" i="3"/>
  <c r="M25" i="3" s="1"/>
  <c r="T24" i="3"/>
  <c r="T25" i="3" s="1"/>
  <c r="L24" i="3"/>
  <c r="L25" i="3" s="1"/>
  <c r="U24" i="3"/>
  <c r="U25" i="3" s="1"/>
  <c r="S24" i="3"/>
  <c r="S25" i="3" s="1"/>
  <c r="K24" i="3"/>
  <c r="K25" i="3" s="1"/>
  <c r="R24" i="3"/>
  <c r="R25" i="3" s="1"/>
  <c r="J24" i="3"/>
  <c r="J25" i="3" s="1"/>
  <c r="Q24" i="3"/>
  <c r="Q25" i="3" s="1"/>
  <c r="I24" i="3"/>
  <c r="I25" i="3" s="1"/>
  <c r="X24" i="3"/>
  <c r="X25" i="3" s="1"/>
  <c r="P24" i="3"/>
  <c r="P25" i="3" s="1"/>
  <c r="H24" i="3"/>
  <c r="H25" i="3" s="1"/>
  <c r="E24" i="3"/>
  <c r="E25" i="3" s="1"/>
  <c r="W24" i="3"/>
  <c r="W25" i="3" s="1"/>
  <c r="O24" i="3"/>
  <c r="O25" i="3" s="1"/>
  <c r="T8" i="3"/>
  <c r="T7" i="3"/>
  <c r="T9" i="3"/>
  <c r="Z30" i="3"/>
  <c r="G12" i="3" s="1"/>
  <c r="T10" i="3"/>
  <c r="Y21" i="3"/>
  <c r="S23" i="3"/>
  <c r="R23" i="3"/>
  <c r="Q23" i="3"/>
  <c r="P23" i="3"/>
  <c r="O23" i="3"/>
  <c r="T22" i="3"/>
  <c r="S22" i="3"/>
  <c r="R22" i="3"/>
  <c r="Q22" i="3"/>
  <c r="P22" i="3"/>
  <c r="O22" i="3"/>
  <c r="X22" i="3"/>
  <c r="X23" i="3"/>
  <c r="W22" i="3"/>
  <c r="V22" i="3"/>
  <c r="U22" i="3"/>
  <c r="V23" i="3"/>
  <c r="U23" i="3"/>
  <c r="T23" i="3"/>
  <c r="W23" i="3"/>
  <c r="G25" i="3"/>
  <c r="H23" i="3"/>
  <c r="L22" i="3"/>
  <c r="M22" i="3"/>
  <c r="N22" i="3"/>
  <c r="E23" i="3"/>
  <c r="F23" i="3"/>
  <c r="A30" i="3"/>
  <c r="E22" i="3"/>
  <c r="H22" i="3"/>
  <c r="M23" i="3"/>
  <c r="I22" i="3"/>
  <c r="N23" i="3"/>
  <c r="G23" i="3"/>
  <c r="J22" i="3"/>
  <c r="I23" i="3"/>
  <c r="J23" i="3"/>
  <c r="F22" i="3"/>
  <c r="K23" i="3"/>
  <c r="G22" i="3"/>
  <c r="L23" i="3"/>
  <c r="K22" i="3"/>
  <c r="G11" i="3" l="1"/>
  <c r="A31" i="3"/>
  <c r="A17" i="3"/>
  <c r="L9" i="3"/>
  <c r="G8" i="3"/>
  <c r="L8" i="3"/>
  <c r="L10" i="3" s="1"/>
  <c r="G10" i="3"/>
  <c r="Y23" i="3"/>
  <c r="G9" i="3"/>
  <c r="Y22" i="3"/>
  <c r="Y24" i="3"/>
  <c r="T11" i="3"/>
  <c r="T12" i="3" s="1"/>
  <c r="A15" i="3" s="1"/>
  <c r="A32" i="3" l="1"/>
  <c r="A33" i="3" l="1"/>
  <c r="A34" i="3"/>
  <c r="A35" i="3" s="1"/>
  <c r="A36" i="3" l="1"/>
  <c r="A37" i="3" l="1"/>
  <c r="A38" i="3" l="1"/>
  <c r="A39" i="3" s="1"/>
  <c r="A40" i="3" s="1"/>
  <c r="A41" i="3" l="1"/>
  <c r="A42" i="3" l="1"/>
  <c r="A43" i="3" l="1"/>
  <c r="A44" i="3" l="1"/>
  <c r="A45" i="3" l="1"/>
  <c r="A46" i="3" l="1"/>
  <c r="A47" i="3" l="1"/>
  <c r="A48" i="3" l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l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</calcChain>
</file>

<file path=xl/sharedStrings.xml><?xml version="1.0" encoding="utf-8"?>
<sst xmlns="http://schemas.openxmlformats.org/spreadsheetml/2006/main" count="69" uniqueCount="50">
  <si>
    <t>ÖĞRETİM YILI:</t>
  </si>
  <si>
    <t>DERS:</t>
  </si>
  <si>
    <t>DÖNEM:</t>
  </si>
  <si>
    <t>SORULAR</t>
  </si>
  <si>
    <t>KONU VE KAZANIMLAR</t>
  </si>
  <si>
    <t>PUAN DEĞERLERİ</t>
  </si>
  <si>
    <t>PUAN DAĞILIMI</t>
  </si>
  <si>
    <t>50 - 59 ARASI</t>
  </si>
  <si>
    <t>60 - 69 ARASI</t>
  </si>
  <si>
    <t>70 - 84 ARASI</t>
  </si>
  <si>
    <t>0 - 49 ARASI</t>
  </si>
  <si>
    <t>85 - 100 ARASI</t>
  </si>
  <si>
    <t>BAŞARILI :</t>
  </si>
  <si>
    <t>BAŞARISIZ :</t>
  </si>
  <si>
    <t>ÖĞRENCİ SAYISI :</t>
  </si>
  <si>
    <t>BAŞARI ORANI :</t>
  </si>
  <si>
    <t>ARİTMETİK ORTALAMA :</t>
  </si>
  <si>
    <t>MEDYAN (ORTANCA) :</t>
  </si>
  <si>
    <t>RANJ (DİZİ GENİŞLİĞİ) :</t>
  </si>
  <si>
    <t>STANDART SAPMA :</t>
  </si>
  <si>
    <t>SINAVIN ZORLUK DERECESİ :</t>
  </si>
  <si>
    <t>ÇARPIKLIK DEĞERİ :</t>
  </si>
  <si>
    <t>AÇIKLAMA :</t>
  </si>
  <si>
    <t>SORUDAN ALINAN ORT. PUAN:</t>
  </si>
  <si>
    <t>SIRA</t>
  </si>
  <si>
    <t>NO</t>
  </si>
  <si>
    <t>AD SOYAD</t>
  </si>
  <si>
    <t>PUANI</t>
  </si>
  <si>
    <t>ÖĞRENCİLERİN SORULARA VERDİĞİ CEVAPLARIN PUAN DEĞERLERİ</t>
  </si>
  <si>
    <t>KONU ANALİZİ</t>
  </si>
  <si>
    <t>SINAV
DURUMU</t>
  </si>
  <si>
    <t>GİRMEYEN ÖĞRENCİ SAYISI :</t>
  </si>
  <si>
    <t>KOPYA ÇEKEN ÖĞRENCİ SAYISI :</t>
  </si>
  <si>
    <t>ÖĞRETİM ELEMANI:</t>
  </si>
  <si>
    <t>SINIF :</t>
  </si>
  <si>
    <t>BÖLÜM:</t>
  </si>
  <si>
    <t>ÖÇ2-H3</t>
  </si>
  <si>
    <t>SORUYA YANLIŞ CEVAP VEREN ÖĞRENCİ SAYISI:</t>
  </si>
  <si>
    <t>SORUYA DOĞRU CEVAP VEREN ÖĞRENCİ SAYISI:</t>
  </si>
  <si>
    <t>SORUNUN DOĞRU CEVAPLANMA YÜZDESİ:</t>
  </si>
  <si>
    <t>TOP. / ORT.</t>
  </si>
  <si>
    <t>T.C. 
BANDIRMA ONYEDİ EYLÜL ÜNİVERSİTESİ
DENİZCİLİK M.Y.O. SINAV ÖĞRENİM ÇIKTILARI ANALİZİ</t>
  </si>
  <si>
    <t>Su Bilimleri ve Çevre</t>
  </si>
  <si>
    <t>2025-2026</t>
  </si>
  <si>
    <t>Su Altı Teknolojisi</t>
  </si>
  <si>
    <t>Doç. Dr. Uğur Karadurmuş</t>
  </si>
  <si>
    <t>Güz</t>
  </si>
  <si>
    <t>1. Sınıf</t>
  </si>
  <si>
    <t>o Vize     o Final     o Bütünleme     oTek Ders     o Diğer (ödev, uygulama vb.) …..............................</t>
  </si>
  <si>
    <t>SINIAV 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</si>
</sst>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family val="2"/>
      <charset val="162"/>
      <scheme val="minor"/>
    </font>
    <font>
      <sz val="10"/>
      <color indexed="8"/>
      <name val="ARIAL"/>
      <charset val="1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6"/>
      <color theme="1"/>
      <name val="Arial Black"/>
      <family val="2"/>
      <charset val="16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6.5"/>
      <color indexed="8"/>
      <name val="Tahoma"/>
      <family val="2"/>
      <charset val="162"/>
    </font>
    <font>
      <b/>
      <sz val="14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93">
    <xf numFmtId="0" fontId="0" fillId="0" borderId="0" xfId="0"/>
    <xf numFmtId="0" fontId="3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4" fillId="4" borderId="16" xfId="0" applyFont="1" applyFill="1" applyBorder="1" applyAlignment="1" applyProtection="1">
      <alignment horizontal="center" vertical="center" shrinkToFit="1"/>
      <protection hidden="1"/>
    </xf>
    <xf numFmtId="0" fontId="4" fillId="4" borderId="17" xfId="0" applyFont="1" applyFill="1" applyBorder="1" applyAlignment="1" applyProtection="1">
      <alignment horizontal="center" vertical="center" shrinkToFit="1"/>
      <protection hidden="1"/>
    </xf>
    <xf numFmtId="0" fontId="4" fillId="4" borderId="17" xfId="0" applyFont="1" applyFill="1" applyBorder="1" applyAlignment="1" applyProtection="1">
      <alignment horizontal="left" vertical="center" shrinkToFit="1"/>
      <protection hidden="1"/>
    </xf>
    <xf numFmtId="0" fontId="4" fillId="4" borderId="17" xfId="0" applyFont="1" applyFill="1" applyBorder="1" applyAlignment="1" applyProtection="1">
      <alignment horizontal="center" vertical="center" wrapText="1" shrinkToFit="1"/>
      <protection hidden="1"/>
    </xf>
    <xf numFmtId="0" fontId="7" fillId="4" borderId="4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shrinkToFit="1"/>
      <protection hidden="1"/>
    </xf>
    <xf numFmtId="164" fontId="6" fillId="2" borderId="4" xfId="0" applyNumberFormat="1" applyFont="1" applyFill="1" applyBorder="1" applyAlignment="1" applyProtection="1">
      <alignment horizontal="center" vertical="center" shrinkToFit="1"/>
      <protection hidden="1"/>
    </xf>
    <xf numFmtId="164" fontId="6" fillId="2" borderId="1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center" vertical="center" shrinkToFit="1"/>
      <protection locked="0"/>
    </xf>
    <xf numFmtId="0" fontId="2" fillId="4" borderId="18" xfId="0" applyFont="1" applyFill="1" applyBorder="1" applyAlignment="1" applyProtection="1">
      <alignment horizontal="center" vertical="center" shrinkToFit="1"/>
      <protection hidden="1"/>
    </xf>
    <xf numFmtId="0" fontId="2" fillId="3" borderId="0" xfId="0" applyFont="1" applyFill="1" applyAlignment="1" applyProtection="1">
      <alignment horizontal="center" vertical="center" shrinkToFit="1"/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6" borderId="5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164" fontId="6" fillId="6" borderId="6" xfId="0" applyNumberFormat="1" applyFont="1" applyFill="1" applyBorder="1" applyAlignment="1" applyProtection="1">
      <alignment horizontal="center" vertical="center" wrapText="1" shrinkToFit="1"/>
      <protection hidden="1"/>
    </xf>
    <xf numFmtId="0" fontId="4" fillId="4" borderId="0" xfId="0" applyFont="1" applyFill="1" applyAlignment="1" applyProtection="1">
      <alignment horizontal="center" vertical="center" shrinkToFit="1"/>
      <protection hidden="1"/>
    </xf>
    <xf numFmtId="0" fontId="11" fillId="0" borderId="27" xfId="0" applyFont="1" applyBorder="1" applyAlignment="1">
      <alignment horizontal="left" vertical="center" readingOrder="1"/>
    </xf>
    <xf numFmtId="0" fontId="12" fillId="0" borderId="1" xfId="0" applyFont="1" applyBorder="1" applyAlignment="1" applyProtection="1">
      <alignment horizontal="center" vertical="center" textRotation="90"/>
      <protection locked="0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" fillId="4" borderId="7" xfId="0" applyFont="1" applyFill="1" applyBorder="1" applyAlignment="1" applyProtection="1">
      <alignment horizontal="left" vertical="center"/>
      <protection hidden="1"/>
    </xf>
    <xf numFmtId="0" fontId="3" fillId="4" borderId="8" xfId="0" applyFont="1" applyFill="1" applyBorder="1" applyAlignment="1" applyProtection="1">
      <alignment horizontal="left" vertical="center"/>
      <protection hidden="1"/>
    </xf>
    <xf numFmtId="0" fontId="3" fillId="4" borderId="9" xfId="0" applyFont="1" applyFill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left" vertical="center"/>
      <protection hidden="1"/>
    </xf>
    <xf numFmtId="0" fontId="3" fillId="4" borderId="11" xfId="0" applyFont="1" applyFill="1" applyBorder="1" applyAlignment="1" applyProtection="1">
      <alignment horizontal="left" vertical="center"/>
      <protection hidden="1"/>
    </xf>
    <xf numFmtId="0" fontId="3" fillId="4" borderId="12" xfId="0" applyFont="1" applyFill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hidden="1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4" borderId="15" xfId="0" applyFont="1" applyFill="1" applyBorder="1" applyAlignment="1" applyProtection="1">
      <alignment horizontal="left" vertical="center"/>
      <protection hidden="1"/>
    </xf>
    <xf numFmtId="0" fontId="3" fillId="4" borderId="5" xfId="0" applyFont="1" applyFill="1" applyBorder="1" applyAlignment="1" applyProtection="1">
      <alignment horizontal="left" vertical="center"/>
      <protection hidden="1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4" borderId="10" xfId="0" applyFont="1" applyFill="1" applyBorder="1" applyAlignment="1" applyProtection="1">
      <alignment vertical="center" shrinkToFit="1"/>
      <protection hidden="1"/>
    </xf>
    <xf numFmtId="0" fontId="3" fillId="4" borderId="11" xfId="0" applyFont="1" applyFill="1" applyBorder="1" applyAlignment="1" applyProtection="1">
      <alignment vertical="center" shrinkToFit="1"/>
      <protection hidden="1"/>
    </xf>
    <xf numFmtId="0" fontId="3" fillId="4" borderId="12" xfId="0" applyFont="1" applyFill="1" applyBorder="1" applyAlignment="1" applyProtection="1">
      <alignment vertical="center" shrinkToFit="1"/>
      <protection hidden="1"/>
    </xf>
    <xf numFmtId="0" fontId="3" fillId="4" borderId="13" xfId="0" applyFont="1" applyFill="1" applyBorder="1" applyAlignment="1" applyProtection="1">
      <alignment horizontal="right" vertical="center" shrinkToFit="1"/>
      <protection hidden="1"/>
    </xf>
    <xf numFmtId="0" fontId="3" fillId="4" borderId="14" xfId="0" applyFont="1" applyFill="1" applyBorder="1" applyAlignment="1" applyProtection="1">
      <alignment horizontal="right" vertical="center" shrinkToFit="1"/>
      <protection hidden="1"/>
    </xf>
    <xf numFmtId="0" fontId="3" fillId="4" borderId="15" xfId="0" applyFont="1" applyFill="1" applyBorder="1" applyAlignment="1" applyProtection="1">
      <alignment horizontal="right" vertical="center" shrinkToFit="1"/>
      <protection hidden="1"/>
    </xf>
    <xf numFmtId="0" fontId="9" fillId="0" borderId="0" xfId="0" applyFont="1" applyAlignment="1" applyProtection="1">
      <alignment horizontal="center" vertical="center" shrinkToFit="1"/>
      <protection hidden="1"/>
    </xf>
    <xf numFmtId="0" fontId="2" fillId="4" borderId="2" xfId="0" applyFont="1" applyFill="1" applyBorder="1" applyAlignment="1" applyProtection="1">
      <alignment horizontal="center" vertical="center" shrinkToFit="1"/>
      <protection hidden="1"/>
    </xf>
    <xf numFmtId="0" fontId="2" fillId="4" borderId="1" xfId="0" applyFont="1" applyFill="1" applyBorder="1" applyAlignment="1" applyProtection="1">
      <alignment horizontal="center" vertical="center" shrinkToFit="1"/>
      <protection hidden="1"/>
    </xf>
    <xf numFmtId="0" fontId="3" fillId="4" borderId="7" xfId="0" applyFont="1" applyFill="1" applyBorder="1" applyAlignment="1" applyProtection="1">
      <alignment horizontal="center" vertical="top"/>
      <protection hidden="1"/>
    </xf>
    <xf numFmtId="0" fontId="3" fillId="4" borderId="8" xfId="0" applyFont="1" applyFill="1" applyBorder="1" applyAlignment="1" applyProtection="1">
      <alignment horizontal="center" vertical="top"/>
      <protection hidden="1"/>
    </xf>
    <xf numFmtId="0" fontId="3" fillId="4" borderId="9" xfId="0" applyFont="1" applyFill="1" applyBorder="1" applyAlignment="1" applyProtection="1">
      <alignment horizontal="center" vertical="top"/>
      <protection hidden="1"/>
    </xf>
    <xf numFmtId="0" fontId="8" fillId="4" borderId="3" xfId="0" applyFont="1" applyFill="1" applyBorder="1" applyAlignment="1" applyProtection="1">
      <alignment horizontal="center" vertical="center" textRotation="90"/>
      <protection hidden="1"/>
    </xf>
    <xf numFmtId="0" fontId="8" fillId="4" borderId="4" xfId="0" applyFont="1" applyFill="1" applyBorder="1" applyAlignment="1" applyProtection="1">
      <alignment horizontal="center" vertical="center" textRotation="90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vertical="center"/>
      <protection hidden="1"/>
    </xf>
    <xf numFmtId="0" fontId="3" fillId="4" borderId="11" xfId="0" applyFont="1" applyFill="1" applyBorder="1" applyAlignment="1" applyProtection="1">
      <alignment vertical="center"/>
      <protection hidden="1"/>
    </xf>
    <xf numFmtId="0" fontId="3" fillId="4" borderId="12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5" borderId="0" xfId="0" applyFont="1" applyFill="1" applyAlignment="1" applyProtection="1">
      <alignment horizontal="left" vertical="center" wrapText="1" shrinkToFit="1"/>
      <protection hidden="1"/>
    </xf>
    <xf numFmtId="0" fontId="2" fillId="4" borderId="24" xfId="0" applyFont="1" applyFill="1" applyBorder="1" applyAlignment="1" applyProtection="1">
      <alignment horizontal="right" vertical="center"/>
      <protection hidden="1"/>
    </xf>
    <xf numFmtId="0" fontId="2" fillId="4" borderId="2" xfId="0" applyFont="1" applyFill="1" applyBorder="1" applyAlignment="1" applyProtection="1">
      <alignment horizontal="right" vertical="center"/>
      <protection hidden="1"/>
    </xf>
    <xf numFmtId="0" fontId="2" fillId="4" borderId="25" xfId="0" applyFont="1" applyFill="1" applyBorder="1" applyAlignment="1" applyProtection="1">
      <alignment horizontal="right" vertical="center"/>
      <protection hidden="1"/>
    </xf>
    <xf numFmtId="0" fontId="2" fillId="4" borderId="1" xfId="0" applyFont="1" applyFill="1" applyBorder="1" applyAlignment="1" applyProtection="1">
      <alignment horizontal="right" vertical="center"/>
      <protection hidden="1"/>
    </xf>
    <xf numFmtId="164" fontId="3" fillId="7" borderId="2" xfId="0" applyNumberFormat="1" applyFont="1" applyFill="1" applyBorder="1" applyAlignment="1" applyProtection="1">
      <alignment horizontal="center" vertical="center" shrinkToFit="1"/>
      <protection hidden="1"/>
    </xf>
    <xf numFmtId="164" fontId="3" fillId="7" borderId="3" xfId="0" applyNumberFormat="1" applyFont="1" applyFill="1" applyBorder="1" applyAlignment="1" applyProtection="1">
      <alignment horizontal="center" vertical="center" shrinkToFit="1"/>
      <protection hidden="1"/>
    </xf>
    <xf numFmtId="0" fontId="3" fillId="7" borderId="1" xfId="0" applyFont="1" applyFill="1" applyBorder="1" applyAlignment="1" applyProtection="1">
      <alignment horizontal="center" vertical="center" shrinkToFit="1"/>
      <protection hidden="1"/>
    </xf>
    <xf numFmtId="0" fontId="3" fillId="7" borderId="4" xfId="0" applyFont="1" applyFill="1" applyBorder="1" applyAlignment="1" applyProtection="1">
      <alignment horizontal="center" vertical="center" shrinkToFit="1"/>
      <protection hidden="1"/>
    </xf>
    <xf numFmtId="164" fontId="3" fillId="7" borderId="1" xfId="0" applyNumberFormat="1" applyFont="1" applyFill="1" applyBorder="1" applyAlignment="1" applyProtection="1">
      <alignment horizontal="center" vertical="center" shrinkToFit="1"/>
      <protection hidden="1"/>
    </xf>
    <xf numFmtId="164" fontId="3" fillId="7" borderId="4" xfId="0" applyNumberFormat="1" applyFont="1" applyFill="1" applyBorder="1" applyAlignment="1" applyProtection="1">
      <alignment horizontal="center" vertical="center" shrinkToFit="1"/>
      <protection hidden="1"/>
    </xf>
    <xf numFmtId="0" fontId="6" fillId="7" borderId="1" xfId="0" applyFont="1" applyFill="1" applyBorder="1" applyAlignment="1" applyProtection="1">
      <alignment horizontal="center" vertical="center" shrinkToFit="1"/>
      <protection hidden="1"/>
    </xf>
    <xf numFmtId="0" fontId="6" fillId="7" borderId="2" xfId="0" applyFont="1" applyFill="1" applyBorder="1" applyAlignment="1" applyProtection="1">
      <alignment horizontal="center" vertical="center" shrinkToFit="1"/>
      <protection hidden="1"/>
    </xf>
    <xf numFmtId="2" fontId="6" fillId="7" borderId="1" xfId="0" applyNumberFormat="1" applyFont="1" applyFill="1" applyBorder="1" applyAlignment="1" applyProtection="1">
      <alignment horizontal="center" vertical="center" shrinkToFit="1"/>
      <protection hidden="1"/>
    </xf>
    <xf numFmtId="0" fontId="3" fillId="6" borderId="0" xfId="0" applyFont="1" applyFill="1" applyAlignment="1" applyProtection="1">
      <alignment horizontal="left" vertical="top" wrapText="1" shrinkToFit="1"/>
      <protection hidden="1"/>
    </xf>
    <xf numFmtId="2" fontId="3" fillId="7" borderId="23" xfId="0" applyNumberFormat="1" applyFont="1" applyFill="1" applyBorder="1" applyAlignment="1" applyProtection="1">
      <alignment horizontal="center" vertical="center" shrinkToFit="1"/>
      <protection hidden="1"/>
    </xf>
    <xf numFmtId="2" fontId="3" fillId="7" borderId="11" xfId="0" applyNumberFormat="1" applyFont="1" applyFill="1" applyBorder="1" applyAlignment="1" applyProtection="1">
      <alignment horizontal="center" vertical="center" shrinkToFit="1"/>
      <protection hidden="1"/>
    </xf>
    <xf numFmtId="2" fontId="3" fillId="7" borderId="26" xfId="0" applyNumberFormat="1" applyFont="1" applyFill="1" applyBorder="1" applyAlignment="1" applyProtection="1">
      <alignment horizontal="center" vertical="center" shrinkToFit="1"/>
      <protection hidden="1"/>
    </xf>
    <xf numFmtId="0" fontId="3" fillId="7" borderId="20" xfId="0" applyFont="1" applyFill="1" applyBorder="1" applyAlignment="1" applyProtection="1">
      <alignment horizontal="center" vertical="center" shrinkToFit="1"/>
      <protection hidden="1"/>
    </xf>
    <xf numFmtId="0" fontId="3" fillId="7" borderId="14" xfId="0" applyFont="1" applyFill="1" applyBorder="1" applyAlignment="1" applyProtection="1">
      <alignment horizontal="center" vertical="center" shrinkToFit="1"/>
      <protection hidden="1"/>
    </xf>
    <xf numFmtId="0" fontId="3" fillId="7" borderId="21" xfId="0" applyFont="1" applyFill="1" applyBorder="1" applyAlignment="1" applyProtection="1">
      <alignment horizontal="center" vertical="center" shrinkToFit="1"/>
      <protection hidden="1"/>
    </xf>
    <xf numFmtId="0" fontId="2" fillId="4" borderId="5" xfId="0" applyFont="1" applyFill="1" applyBorder="1" applyAlignment="1" applyProtection="1">
      <alignment horizontal="center" vertical="center" shrinkToFit="1"/>
      <protection hidden="1"/>
    </xf>
    <xf numFmtId="0" fontId="2" fillId="4" borderId="19" xfId="0" applyFont="1" applyFill="1" applyBorder="1" applyAlignment="1" applyProtection="1">
      <alignment horizontal="right" vertical="center"/>
      <protection hidden="1"/>
    </xf>
    <xf numFmtId="0" fontId="2" fillId="4" borderId="5" xfId="0" applyFont="1" applyFill="1" applyBorder="1" applyAlignment="1" applyProtection="1">
      <alignment horizontal="right" vertical="center"/>
      <protection hidden="1"/>
    </xf>
    <xf numFmtId="1" fontId="3" fillId="7" borderId="1" xfId="0" applyNumberFormat="1" applyFont="1" applyFill="1" applyBorder="1" applyAlignment="1" applyProtection="1">
      <alignment horizontal="center" vertical="center" shrinkToFit="1"/>
      <protection hidden="1"/>
    </xf>
    <xf numFmtId="1" fontId="3" fillId="7" borderId="5" xfId="0" applyNumberFormat="1" applyFont="1" applyFill="1" applyBorder="1" applyAlignment="1" applyProtection="1">
      <alignment horizontal="center" vertical="center" shrinkToFit="1"/>
      <protection hidden="1"/>
    </xf>
  </cellXfs>
  <cellStyles count="2">
    <cellStyle name="Normal" xfId="0" builtinId="0"/>
    <cellStyle name="Normal 2" xfId="1" xr:uid="{00000000-0005-0000-0000-000001000000}"/>
  </cellStyles>
  <dxfs count="11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PUAN DAĞILIMI</a:t>
            </a:r>
          </a:p>
        </c:rich>
      </c:tx>
      <c:layout>
        <c:manualLayout>
          <c:xMode val="edge"/>
          <c:yMode val="edge"/>
          <c:x val="0.36644444444444446"/>
          <c:y val="1.687763713080168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352029988694739"/>
          <c:y val="0.2561085678243708"/>
          <c:w val="0.76088626421697292"/>
          <c:h val="0.7383966244725739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cat>
            <c:strRef>
              <c:f>SINAV20!$C$8:$C$12</c:f>
              <c:strCache>
                <c:ptCount val="5"/>
                <c:pt idx="0">
                  <c:v>0 - 49 ARASI</c:v>
                </c:pt>
                <c:pt idx="1">
                  <c:v>50 - 59 ARASI</c:v>
                </c:pt>
                <c:pt idx="2">
                  <c:v>60 - 69 ARASI</c:v>
                </c:pt>
                <c:pt idx="3">
                  <c:v>70 - 84 ARASI</c:v>
                </c:pt>
                <c:pt idx="4">
                  <c:v>85 - 100 ARASI</c:v>
                </c:pt>
              </c:strCache>
            </c:strRef>
          </c:cat>
          <c:val>
            <c:numRef>
              <c:f>SINAV20!$E$8:$E$12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5D2E-214C-AA19-0EA9645DCCF9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SINAV20!$C$8:$C$12</c:f>
              <c:strCache>
                <c:ptCount val="5"/>
                <c:pt idx="0">
                  <c:v>0 - 49 ARASI</c:v>
                </c:pt>
                <c:pt idx="1">
                  <c:v>50 - 59 ARASI</c:v>
                </c:pt>
                <c:pt idx="2">
                  <c:v>60 - 69 ARASI</c:v>
                </c:pt>
                <c:pt idx="3">
                  <c:v>70 - 84 ARASI</c:v>
                </c:pt>
                <c:pt idx="4">
                  <c:v>85 - 100 ARASI</c:v>
                </c:pt>
              </c:strCache>
            </c:strRef>
          </c:cat>
          <c:val>
            <c:numRef>
              <c:f>SINAV20!$F$8:$F$12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D2E-214C-AA19-0EA9645DCCF9}"/>
            </c:ext>
          </c:extLst>
        </c:ser>
        <c:ser>
          <c:idx val="2"/>
          <c:order val="2"/>
          <c:spPr>
            <a:solidFill>
              <a:srgbClr val="C00000"/>
            </a:solidFill>
            <a:ln w="82550">
              <a:solidFill>
                <a:srgbClr val="C00000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5D2E-214C-AA19-0EA9645DCCF9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5D2E-214C-AA19-0EA9645DCCF9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chemeClr val="accent5">
                    <a:lumMod val="40000"/>
                    <a:lumOff val="6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5D2E-214C-AA19-0EA9645DCCF9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rgbClr val="00B0F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5D2E-214C-AA19-0EA9645DCCF9}"/>
              </c:ext>
            </c:extLst>
          </c:dPt>
          <c:dLbls>
            <c:dLbl>
              <c:idx val="2"/>
              <c:spPr>
                <a:solidFill>
                  <a:schemeClr val="bg1"/>
                </a:solidFill>
                <a:ln>
                  <a:solidFill>
                    <a:schemeClr val="accent6">
                      <a:lumMod val="40000"/>
                      <a:lumOff val="6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D2E-214C-AA19-0EA9645DCCF9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SINAV20!$C$8:$C$12</c:f>
              <c:strCache>
                <c:ptCount val="5"/>
                <c:pt idx="0">
                  <c:v>0 - 49 ARASI</c:v>
                </c:pt>
                <c:pt idx="1">
                  <c:v>50 - 59 ARASI</c:v>
                </c:pt>
                <c:pt idx="2">
                  <c:v>60 - 69 ARASI</c:v>
                </c:pt>
                <c:pt idx="3">
                  <c:v>70 - 84 ARASI</c:v>
                </c:pt>
                <c:pt idx="4">
                  <c:v>85 - 100 ARASI</c:v>
                </c:pt>
              </c:strCache>
            </c:strRef>
          </c:cat>
          <c:val>
            <c:numRef>
              <c:f>SINAV20!$G$8:$G$12</c:f>
              <c:numCache>
                <c:formatCode>General</c:formatCode>
                <c:ptCount val="5"/>
                <c:pt idx="0">
                  <c:v>33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2E-214C-AA19-0EA9645DCC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5762688"/>
        <c:axId val="75768576"/>
      </c:barChart>
      <c:catAx>
        <c:axId val="757626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solidFill>
            <a:schemeClr val="bg1">
              <a:lumMod val="85000"/>
            </a:schemeClr>
          </a:solidFill>
        </c:spPr>
        <c:crossAx val="75768576"/>
        <c:crosses val="autoZero"/>
        <c:auto val="1"/>
        <c:lblAlgn val="ctr"/>
        <c:lblOffset val="100"/>
        <c:noMultiLvlLbl val="0"/>
      </c:catAx>
      <c:valAx>
        <c:axId val="7576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76268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28575">
      <a:solidFill>
        <a:sysClr val="windowText" lastClr="000000"/>
      </a:solidFill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24459</xdr:colOff>
      <xdr:row>5</xdr:row>
      <xdr:rowOff>36743</xdr:rowOff>
    </xdr:from>
    <xdr:to>
      <xdr:col>7</xdr:col>
      <xdr:colOff>49696</xdr:colOff>
      <xdr:row>11</xdr:row>
      <xdr:rowOff>188280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41B310C0-8776-694B-BA13-1D82A94AF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139700</xdr:colOff>
      <xdr:row>0</xdr:row>
      <xdr:rowOff>63500</xdr:rowOff>
    </xdr:from>
    <xdr:to>
      <xdr:col>40</xdr:col>
      <xdr:colOff>127000</xdr:colOff>
      <xdr:row>7</xdr:row>
      <xdr:rowOff>25400</xdr:rowOff>
    </xdr:to>
    <xdr:sp macro="" textlink="">
      <xdr:nvSpPr>
        <xdr:cNvPr id="3" name="Sol Ok 2">
          <a:extLst>
            <a:ext uri="{FF2B5EF4-FFF2-40B4-BE49-F238E27FC236}">
              <a16:creationId xmlns:a16="http://schemas.microsoft.com/office/drawing/2014/main" id="{09F5FCB2-1755-D84B-A044-E8F586CF77DB}"/>
            </a:ext>
          </a:extLst>
        </xdr:cNvPr>
        <xdr:cNvSpPr/>
      </xdr:nvSpPr>
      <xdr:spPr>
        <a:xfrm>
          <a:off x="10960100" y="63500"/>
          <a:ext cx="4610100" cy="1485900"/>
        </a:xfrm>
        <a:prstGeom prst="leftArrow">
          <a:avLst>
            <a:gd name="adj1" fmla="val 67094"/>
            <a:gd name="adj2" fmla="val 559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r-TR" sz="1800" b="1"/>
            <a:t>KURUM BİLGİLERİNİZİ GİRİNİZ</a:t>
          </a:r>
        </a:p>
      </xdr:txBody>
    </xdr:sp>
    <xdr:clientData/>
  </xdr:twoCellAnchor>
  <xdr:twoCellAnchor>
    <xdr:from>
      <xdr:col>26</xdr:col>
      <xdr:colOff>190500</xdr:colOff>
      <xdr:row>18</xdr:row>
      <xdr:rowOff>25400</xdr:rowOff>
    </xdr:from>
    <xdr:to>
      <xdr:col>41</xdr:col>
      <xdr:colOff>254000</xdr:colOff>
      <xdr:row>18</xdr:row>
      <xdr:rowOff>2298700</xdr:rowOff>
    </xdr:to>
    <xdr:sp macro="" textlink="">
      <xdr:nvSpPr>
        <xdr:cNvPr id="4" name="Sol Ok 3">
          <a:extLst>
            <a:ext uri="{FF2B5EF4-FFF2-40B4-BE49-F238E27FC236}">
              <a16:creationId xmlns:a16="http://schemas.microsoft.com/office/drawing/2014/main" id="{E9265CD9-3D56-7C45-BD10-851CC118176F}"/>
            </a:ext>
          </a:extLst>
        </xdr:cNvPr>
        <xdr:cNvSpPr/>
      </xdr:nvSpPr>
      <xdr:spPr>
        <a:xfrm>
          <a:off x="20751800" y="4737100"/>
          <a:ext cx="4635500" cy="2273300"/>
        </a:xfrm>
        <a:prstGeom prst="leftArrow">
          <a:avLst>
            <a:gd name="adj1" fmla="val 67094"/>
            <a:gd name="adj2" fmla="val 559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800" b="1" baseline="0"/>
            <a:t>D</a:t>
          </a:r>
          <a:r>
            <a:rPr lang="tr-TR" sz="1800" b="1" baseline="0"/>
            <a:t>ersiniz ile ilg</a:t>
          </a:r>
          <a:r>
            <a:rPr lang="en-US" sz="1800" b="1" baseline="0"/>
            <a:t>i</a:t>
          </a:r>
          <a:r>
            <a:rPr lang="tr-TR" sz="1800" b="1" baseline="0"/>
            <a:t>li </a:t>
          </a:r>
          <a:r>
            <a:rPr lang="en-US" sz="1800" b="1" baseline="0"/>
            <a:t>Öğrenim Çıktılarınızı bu alana yazınız</a:t>
          </a:r>
          <a:endParaRPr lang="tr-TR" sz="1800" b="1"/>
        </a:p>
      </xdr:txBody>
    </xdr:sp>
    <xdr:clientData/>
  </xdr:twoCellAnchor>
  <xdr:twoCellAnchor>
    <xdr:from>
      <xdr:col>27</xdr:col>
      <xdr:colOff>76200</xdr:colOff>
      <xdr:row>31</xdr:row>
      <xdr:rowOff>0</xdr:rowOff>
    </xdr:from>
    <xdr:to>
      <xdr:col>42</xdr:col>
      <xdr:colOff>139700</xdr:colOff>
      <xdr:row>45</xdr:row>
      <xdr:rowOff>139700</xdr:rowOff>
    </xdr:to>
    <xdr:sp macro="" textlink="">
      <xdr:nvSpPr>
        <xdr:cNvPr id="5" name="Sol Ok 4">
          <a:extLst>
            <a:ext uri="{FF2B5EF4-FFF2-40B4-BE49-F238E27FC236}">
              <a16:creationId xmlns:a16="http://schemas.microsoft.com/office/drawing/2014/main" id="{BDCE4670-9246-EE4F-86C9-4FFE67100436}"/>
            </a:ext>
          </a:extLst>
        </xdr:cNvPr>
        <xdr:cNvSpPr/>
      </xdr:nvSpPr>
      <xdr:spPr>
        <a:xfrm>
          <a:off x="18846800" y="10477500"/>
          <a:ext cx="5016500" cy="2273300"/>
        </a:xfrm>
        <a:prstGeom prst="leftArrow">
          <a:avLst>
            <a:gd name="adj1" fmla="val 67094"/>
            <a:gd name="adj2" fmla="val 559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r-TR" sz="1800" b="1"/>
            <a:t>Sınıf Öğrenci Listesi</a:t>
          </a:r>
          <a:r>
            <a:rPr lang="tr-TR" sz="1800" b="1" baseline="0"/>
            <a:t> b</a:t>
          </a:r>
          <a:r>
            <a:rPr lang="tr-TR" sz="1800" b="1"/>
            <a:t>ilgilerinizi</a:t>
          </a:r>
          <a:r>
            <a:rPr lang="tr-TR" sz="1800" b="1" baseline="0"/>
            <a:t> yazınız. Sınava katılmayan öğrenciler ve kopya çeken öğrenci için sınav durumunda açılır menüden seçiniz. Öğrenciin ilgili sourdan aldığı puanları giriniz.</a:t>
          </a:r>
          <a:endParaRPr lang="tr-TR" sz="1800" b="1"/>
        </a:p>
      </xdr:txBody>
    </xdr:sp>
    <xdr:clientData/>
  </xdr:twoCellAnchor>
  <xdr:twoCellAnchor>
    <xdr:from>
      <xdr:col>26</xdr:col>
      <xdr:colOff>101600</xdr:colOff>
      <xdr:row>9</xdr:row>
      <xdr:rowOff>101600</xdr:rowOff>
    </xdr:from>
    <xdr:to>
      <xdr:col>42</xdr:col>
      <xdr:colOff>177800</xdr:colOff>
      <xdr:row>17</xdr:row>
      <xdr:rowOff>177800</xdr:rowOff>
    </xdr:to>
    <xdr:sp macro="" textlink="">
      <xdr:nvSpPr>
        <xdr:cNvPr id="6" name="Sol Ok 5">
          <a:extLst>
            <a:ext uri="{FF2B5EF4-FFF2-40B4-BE49-F238E27FC236}">
              <a16:creationId xmlns:a16="http://schemas.microsoft.com/office/drawing/2014/main" id="{32C38988-C28C-D845-A589-B3AB5A86DFCC}"/>
            </a:ext>
          </a:extLst>
        </xdr:cNvPr>
        <xdr:cNvSpPr/>
      </xdr:nvSpPr>
      <xdr:spPr>
        <a:xfrm>
          <a:off x="20662900" y="1993900"/>
          <a:ext cx="4953000" cy="2692400"/>
        </a:xfrm>
        <a:prstGeom prst="leftArrow">
          <a:avLst>
            <a:gd name="adj1" fmla="val 67094"/>
            <a:gd name="adj2" fmla="val 5598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800" b="1">
              <a:solidFill>
                <a:schemeClr val="tx1"/>
              </a:solidFill>
            </a:rPr>
            <a:t>tüm verilerinizi girince</a:t>
          </a:r>
          <a:r>
            <a:rPr lang="tr-TR" sz="1800" b="1" baseline="0">
              <a:solidFill>
                <a:schemeClr val="tx1"/>
              </a:solidFill>
            </a:rPr>
            <a:t> bu kısımda istatistiki verilere ve sınav yorumuna ulaşabilirsiniz.</a:t>
          </a:r>
        </a:p>
      </xdr:txBody>
    </xdr:sp>
    <xdr:clientData/>
  </xdr:twoCellAnchor>
  <xdr:twoCellAnchor>
    <xdr:from>
      <xdr:col>26</xdr:col>
      <xdr:colOff>304800</xdr:colOff>
      <xdr:row>19</xdr:row>
      <xdr:rowOff>76200</xdr:rowOff>
    </xdr:from>
    <xdr:to>
      <xdr:col>43</xdr:col>
      <xdr:colOff>50800</xdr:colOff>
      <xdr:row>26</xdr:row>
      <xdr:rowOff>241300</xdr:rowOff>
    </xdr:to>
    <xdr:sp macro="" textlink="">
      <xdr:nvSpPr>
        <xdr:cNvPr id="7" name="Sol Ok 6">
          <a:extLst>
            <a:ext uri="{FF2B5EF4-FFF2-40B4-BE49-F238E27FC236}">
              <a16:creationId xmlns:a16="http://schemas.microsoft.com/office/drawing/2014/main" id="{F5ABB0E5-2FD9-4642-B2B2-05F6E9E3E67C}"/>
            </a:ext>
          </a:extLst>
        </xdr:cNvPr>
        <xdr:cNvSpPr/>
      </xdr:nvSpPr>
      <xdr:spPr>
        <a:xfrm>
          <a:off x="11125200" y="7162800"/>
          <a:ext cx="5359400" cy="2667000"/>
        </a:xfrm>
        <a:prstGeom prst="leftArrow">
          <a:avLst>
            <a:gd name="adj1" fmla="val 67094"/>
            <a:gd name="adj2" fmla="val 5598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800" b="1">
              <a:solidFill>
                <a:schemeClr val="tx1"/>
              </a:solidFill>
            </a:rPr>
            <a:t>bu kısımda ilgili</a:t>
          </a:r>
          <a:r>
            <a:rPr lang="tr-TR" sz="1800" b="1" baseline="0">
              <a:solidFill>
                <a:schemeClr val="tx1"/>
              </a:solidFill>
            </a:rPr>
            <a:t> soruyla ilgili istatistiki bilgiler ve konu soru analizinize ulaşabilirsiniz.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4FBA7-0F12-DB40-AC67-2CE1195B82EA}">
  <sheetPr>
    <pageSetUpPr fitToPage="1"/>
  </sheetPr>
  <dimension ref="A1:Z167"/>
  <sheetViews>
    <sheetView tabSelected="1" zoomScale="70" zoomScaleNormal="70" zoomScaleSheetLayoutView="85" workbookViewId="0">
      <selection activeCell="H6" sqref="H6"/>
    </sheetView>
  </sheetViews>
  <sheetFormatPr defaultColWidth="4.33203125" defaultRowHeight="14.4"/>
  <cols>
    <col min="1" max="1" width="5.88671875" style="3" customWidth="1"/>
    <col min="2" max="2" width="8.109375" style="3" bestFit="1" customWidth="1"/>
    <col min="3" max="3" width="17.6640625" style="3" customWidth="1"/>
    <col min="4" max="4" width="6.88671875" style="2" customWidth="1"/>
    <col min="5" max="8" width="10" style="2" customWidth="1"/>
    <col min="9" max="9" width="12.109375" style="2" customWidth="1"/>
    <col min="10" max="24" width="10" style="2" customWidth="1"/>
    <col min="25" max="25" width="5.88671875" style="3" customWidth="1"/>
    <col min="26" max="26" width="0.33203125" style="2" customWidth="1"/>
    <col min="27" max="16384" width="4.33203125" style="3"/>
  </cols>
  <sheetData>
    <row r="1" spans="1:25" ht="80.25" customHeight="1" thickBot="1">
      <c r="A1" s="22" t="s">
        <v>41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15.6">
      <c r="A2" s="24" t="s">
        <v>1</v>
      </c>
      <c r="B2" s="25"/>
      <c r="C2" s="25"/>
      <c r="D2" s="26"/>
      <c r="E2" s="27" t="s">
        <v>42</v>
      </c>
      <c r="F2" s="27"/>
      <c r="G2" s="27"/>
      <c r="H2" s="27"/>
      <c r="I2" s="27"/>
      <c r="J2" s="27"/>
      <c r="K2" s="27"/>
      <c r="L2" s="27"/>
      <c r="M2" s="27"/>
      <c r="N2" s="27"/>
      <c r="O2" s="28"/>
      <c r="P2" s="28"/>
      <c r="Q2" s="28"/>
      <c r="R2" s="28"/>
      <c r="S2" s="28"/>
      <c r="T2" s="28"/>
      <c r="U2" s="28"/>
      <c r="V2" s="28"/>
      <c r="W2" s="28"/>
      <c r="X2" s="28"/>
      <c r="Y2" s="29"/>
    </row>
    <row r="3" spans="1:25" ht="15.6">
      <c r="A3" s="30" t="s">
        <v>0</v>
      </c>
      <c r="B3" s="31"/>
      <c r="C3" s="31"/>
      <c r="D3" s="32"/>
      <c r="E3" s="33" t="s">
        <v>43</v>
      </c>
      <c r="F3" s="33"/>
      <c r="G3" s="33"/>
      <c r="H3" s="34" t="s">
        <v>33</v>
      </c>
      <c r="I3" s="34"/>
      <c r="J3" s="33" t="s">
        <v>45</v>
      </c>
      <c r="K3" s="33"/>
      <c r="L3" s="33"/>
      <c r="M3" s="33"/>
      <c r="N3" s="33"/>
      <c r="O3" s="35"/>
      <c r="P3" s="35"/>
      <c r="Q3" s="35"/>
      <c r="R3" s="35"/>
      <c r="S3" s="35"/>
      <c r="T3" s="35"/>
      <c r="U3" s="35"/>
      <c r="V3" s="35"/>
      <c r="W3" s="35"/>
      <c r="X3" s="35"/>
      <c r="Y3" s="36"/>
    </row>
    <row r="4" spans="1:25" ht="15.6">
      <c r="A4" s="30" t="s">
        <v>2</v>
      </c>
      <c r="B4" s="31"/>
      <c r="C4" s="31"/>
      <c r="D4" s="32"/>
      <c r="E4" s="33" t="s">
        <v>46</v>
      </c>
      <c r="F4" s="33"/>
      <c r="G4" s="33"/>
      <c r="H4" s="34" t="s">
        <v>34</v>
      </c>
      <c r="I4" s="34"/>
      <c r="J4" s="33" t="s">
        <v>47</v>
      </c>
      <c r="K4" s="33"/>
      <c r="L4" s="33"/>
      <c r="M4" s="33"/>
      <c r="N4" s="33"/>
      <c r="O4" s="35"/>
      <c r="P4" s="35"/>
      <c r="Q4" s="35"/>
      <c r="R4" s="35"/>
      <c r="S4" s="35"/>
      <c r="T4" s="35"/>
      <c r="U4" s="35"/>
      <c r="V4" s="35"/>
      <c r="W4" s="35"/>
      <c r="X4" s="35"/>
      <c r="Y4" s="36"/>
    </row>
    <row r="5" spans="1:25" ht="16.2" thickBot="1">
      <c r="A5" s="37" t="s">
        <v>35</v>
      </c>
      <c r="B5" s="38"/>
      <c r="C5" s="38"/>
      <c r="D5" s="39"/>
      <c r="E5" s="33" t="s">
        <v>44</v>
      </c>
      <c r="F5" s="33"/>
      <c r="G5" s="33"/>
      <c r="H5" s="40" t="s">
        <v>49</v>
      </c>
      <c r="I5" s="40"/>
      <c r="J5" s="41" t="s">
        <v>48</v>
      </c>
      <c r="K5" s="41"/>
      <c r="L5" s="41"/>
      <c r="M5" s="41"/>
      <c r="N5" s="41"/>
      <c r="O5" s="42"/>
      <c r="P5" s="42"/>
      <c r="Q5" s="42"/>
      <c r="R5" s="42"/>
      <c r="S5" s="42"/>
      <c r="T5" s="42"/>
      <c r="U5" s="42"/>
      <c r="V5" s="42"/>
      <c r="W5" s="42"/>
      <c r="X5" s="42"/>
      <c r="Y5" s="43"/>
    </row>
    <row r="6" spans="1:25" ht="12" customHeight="1" thickBo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5" ht="15.6">
      <c r="C7" s="45" t="s">
        <v>6</v>
      </c>
      <c r="D7" s="45"/>
      <c r="E7" s="45"/>
      <c r="F7" s="45"/>
      <c r="G7" s="45"/>
      <c r="H7" s="68" t="s">
        <v>14</v>
      </c>
      <c r="I7" s="69"/>
      <c r="J7" s="69"/>
      <c r="K7" s="69"/>
      <c r="L7" s="79">
        <f>COUNTA($B$28:$B$167)-COUNTIF($D$28:$D$167,"G")-COUNTIF($D$28:$D$167,"K")</f>
        <v>140</v>
      </c>
      <c r="M7" s="79"/>
      <c r="N7" s="79"/>
      <c r="O7" s="79"/>
      <c r="P7" s="53" t="s">
        <v>16</v>
      </c>
      <c r="Q7" s="53"/>
      <c r="R7" s="53"/>
      <c r="S7" s="53"/>
      <c r="T7" s="72">
        <f>IF($L$7=0,"",AVERAGE(Y28:Y167))</f>
        <v>0</v>
      </c>
      <c r="U7" s="72"/>
      <c r="V7" s="72"/>
      <c r="W7" s="72"/>
      <c r="X7" s="72"/>
      <c r="Y7" s="73"/>
    </row>
    <row r="8" spans="1:25" ht="15.6">
      <c r="C8" s="44" t="s">
        <v>10</v>
      </c>
      <c r="D8" s="44"/>
      <c r="E8" s="44"/>
      <c r="F8" s="44"/>
      <c r="G8" s="2">
        <f>COUNTIF($Z$28:$Z$167,1)</f>
        <v>33</v>
      </c>
      <c r="H8" s="70" t="s">
        <v>12</v>
      </c>
      <c r="I8" s="71"/>
      <c r="J8" s="71"/>
      <c r="K8" s="71"/>
      <c r="L8" s="78">
        <f>COUNTIF($Z$28:$Z$167,"&gt;1")</f>
        <v>0</v>
      </c>
      <c r="M8" s="78"/>
      <c r="N8" s="78"/>
      <c r="O8" s="78"/>
      <c r="P8" s="54" t="s">
        <v>17</v>
      </c>
      <c r="Q8" s="54"/>
      <c r="R8" s="54"/>
      <c r="S8" s="54"/>
      <c r="T8" s="74">
        <f>IF($L$7=0,"",MEDIAN(Y28:Y167))</f>
        <v>0</v>
      </c>
      <c r="U8" s="74"/>
      <c r="V8" s="74"/>
      <c r="W8" s="74"/>
      <c r="X8" s="74"/>
      <c r="Y8" s="75"/>
    </row>
    <row r="9" spans="1:25" ht="15.6">
      <c r="C9" s="44" t="s">
        <v>7</v>
      </c>
      <c r="D9" s="44"/>
      <c r="E9" s="44"/>
      <c r="F9" s="44"/>
      <c r="G9" s="2">
        <f>COUNTIF($Z$28:$Z$167,2)</f>
        <v>0</v>
      </c>
      <c r="H9" s="70" t="s">
        <v>13</v>
      </c>
      <c r="I9" s="71"/>
      <c r="J9" s="71"/>
      <c r="K9" s="71"/>
      <c r="L9" s="78">
        <f>COUNTIF($Z$28:$Z$167,"1")</f>
        <v>33</v>
      </c>
      <c r="M9" s="78"/>
      <c r="N9" s="78"/>
      <c r="O9" s="78"/>
      <c r="P9" s="54" t="s">
        <v>18</v>
      </c>
      <c r="Q9" s="54"/>
      <c r="R9" s="54"/>
      <c r="S9" s="54"/>
      <c r="T9" s="74">
        <f>IF($L$7=0,"",(LARGE(Y28:Y167,1)-SMALL(Y28:Y167,1)))</f>
        <v>0</v>
      </c>
      <c r="U9" s="74"/>
      <c r="V9" s="74"/>
      <c r="W9" s="74"/>
      <c r="X9" s="74"/>
      <c r="Y9" s="75"/>
    </row>
    <row r="10" spans="1:25" ht="15.6">
      <c r="C10" s="44" t="s">
        <v>8</v>
      </c>
      <c r="D10" s="44"/>
      <c r="E10" s="44"/>
      <c r="F10" s="44"/>
      <c r="G10" s="2">
        <f>COUNTIF($Z$28:$Z$167,3)</f>
        <v>0</v>
      </c>
      <c r="H10" s="70" t="s">
        <v>15</v>
      </c>
      <c r="I10" s="71"/>
      <c r="J10" s="71"/>
      <c r="K10" s="71"/>
      <c r="L10" s="80">
        <f>IF($L$7=0,"",100*L8/$L$7)</f>
        <v>0</v>
      </c>
      <c r="M10" s="80"/>
      <c r="N10" s="80"/>
      <c r="O10" s="80"/>
      <c r="P10" s="54" t="s">
        <v>19</v>
      </c>
      <c r="Q10" s="54"/>
      <c r="R10" s="54"/>
      <c r="S10" s="54"/>
      <c r="T10" s="76">
        <f>IF($L$7=0,"",(STDEV(Y28:Y167)))</f>
        <v>0</v>
      </c>
      <c r="U10" s="76"/>
      <c r="V10" s="76"/>
      <c r="W10" s="76"/>
      <c r="X10" s="76"/>
      <c r="Y10" s="77"/>
    </row>
    <row r="11" spans="1:25" ht="15.6">
      <c r="C11" s="44" t="s">
        <v>9</v>
      </c>
      <c r="D11" s="44"/>
      <c r="E11" s="44"/>
      <c r="F11" s="44"/>
      <c r="G11" s="2">
        <f>COUNTIF($Z$28:$Z$167,4)</f>
        <v>0</v>
      </c>
      <c r="H11" s="70" t="s">
        <v>31</v>
      </c>
      <c r="I11" s="71"/>
      <c r="J11" s="71"/>
      <c r="K11" s="71"/>
      <c r="L11" s="91">
        <f>COUNTIF(D28:D167,"Girmedi")</f>
        <v>0</v>
      </c>
      <c r="M11" s="91"/>
      <c r="N11" s="91"/>
      <c r="O11" s="91"/>
      <c r="P11" s="54" t="s">
        <v>21</v>
      </c>
      <c r="Q11" s="54"/>
      <c r="R11" s="54"/>
      <c r="S11" s="54"/>
      <c r="T11" s="82" t="str">
        <f>IF($L$7=0,"",IF(T10=0,"",(3*($T$7-$T$8)/$T$10)))</f>
        <v/>
      </c>
      <c r="U11" s="83"/>
      <c r="V11" s="83"/>
      <c r="W11" s="83"/>
      <c r="X11" s="83"/>
      <c r="Y11" s="84"/>
    </row>
    <row r="12" spans="1:25" ht="16.2" thickBot="1">
      <c r="C12" s="44" t="s">
        <v>11</v>
      </c>
      <c r="D12" s="44"/>
      <c r="E12" s="44"/>
      <c r="F12" s="44"/>
      <c r="G12" s="2">
        <f>COUNTIF($Z$28:$Z$167,5)</f>
        <v>0</v>
      </c>
      <c r="H12" s="89" t="s">
        <v>32</v>
      </c>
      <c r="I12" s="90"/>
      <c r="J12" s="90"/>
      <c r="K12" s="90"/>
      <c r="L12" s="92">
        <f>COUNTIF(D28:D167,"Kopya")</f>
        <v>0</v>
      </c>
      <c r="M12" s="92"/>
      <c r="N12" s="92"/>
      <c r="O12" s="92"/>
      <c r="P12" s="88" t="s">
        <v>20</v>
      </c>
      <c r="Q12" s="88"/>
      <c r="R12" s="88"/>
      <c r="S12" s="88"/>
      <c r="T12" s="85" t="str">
        <f>IF(T9=0,"Tüm Öğrenciler Eşit Puanlı Olamaz",IF(T11="","",(IF(T11&lt;=0,"SINAV KOLAY",IF(T11&lt;0.1,"SINAV HAFİF ZOR",IF(T11&lt;=0.25,"SINAV ORTA ZOR","SINAV ÇOK ZOR"))))))</f>
        <v>Tüm Öğrenciler Eşit Puanlı Olamaz</v>
      </c>
      <c r="U12" s="86"/>
      <c r="V12" s="86"/>
      <c r="W12" s="86"/>
      <c r="X12" s="86"/>
      <c r="Y12" s="87"/>
    </row>
    <row r="13" spans="1:25" ht="15.6">
      <c r="E13" s="1"/>
      <c r="F13" s="1"/>
      <c r="G13" s="1"/>
      <c r="H13" s="1"/>
      <c r="I13" s="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5" ht="15.6">
      <c r="A14" s="66" t="s">
        <v>22</v>
      </c>
      <c r="B14" s="66"/>
      <c r="C14" s="66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5" ht="15" customHeight="1">
      <c r="A15" s="67" t="str">
        <f>IF(T9=0,"Tüm öğrenciler yapılan sınavdan eşit puan aldıkları için istatistiksel olarak yorum yapılamaz","     "&amp;IF(T12="","",(IF($T$12="SINAV KOLAY","Sınavın Çarpıklık Değerine (Zorluk Derecesine) göre; Sınav Kolaydır. Sınav öğrenci seviyesinin altındadır yada beklenen davranışlar çok iyi kazanılmıştır.",IF($T$12="SINAV HAFİF ZOR","Sınavın Çarpıklık Değerine (Zorluk Derecesine) göre; Sınav Hafif Zordur. Sınav öğrenci seviyesindedir yada beklenen davranışlar kazanılmıştır.",IF($T$12="SINAV ORTA ZOR","Sınavın Çarpıklık Değerine (Zorluk Derecesine) göre; Sınav Orta Zordur. Sınav öğrenci seviyesinin biraz üzerindedir yada beklenen davranışların bir kısmı kazanılmamıştır.",IF($T$12="SINAV ÇOK ZOR","Sınavın Çarpıklık Değerine (Zorluk Derecesine) göre; Sınav Çok Zordur. Sınav öğrenci seviyesinin üzerindedir yada beklenen davranışlar kazanılmamıştır.",""))))&amp;IF($T$9&gt;=$Y$20/2+10," Dizi genişliği büyük olduğundan öğrenciler arasında belirgin bir seviye farkı vardır.",IF($T$9&lt;=$Y$20/2-10," Dizi genişliği küçük olduğundan öğrencilerin çoğunluğu aynı seviyededir."," Dizi genişliği beklenen değerdedir ve öğrenciler arasında seviye farkı yoktur."))&amp;IF($T$9/$T$10&lt;4," Standart Sapma büyüktür ve Sınavın güvenilirliği yüksektir.",IF($T$9/$T$10&gt;6," Standart Sapma küçüktür ve Sınavın güvenilirliği düşüktür."," Standart Sapma beklenen değerdedir ve Sınavın güvenilirliği iyidir.")))))</f>
        <v>Tüm öğrenciler yapılan sınavdan eşit puan aldıkları için istatistiksel olarak yorum yapılamaz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</row>
    <row r="16" spans="1:25" ht="36.9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</row>
    <row r="17" spans="1:26" ht="51" customHeight="1" thickBot="1">
      <c r="A17" s="81" t="e">
        <f>IF(COUNTIF(E25:Y25,"GERİ BİLDİRİM VERİLMELİ")&gt;0,"     "&amp;IF(E25="GERİ BİLDİRİM VERİLMELİ",E19,"")&amp;IF(F25="GERİ BİLDİRİM VERİLMELİ"," - "&amp;F19,"")&amp;IF(G25="GERİ BİLDİRİM VERİLMELİ"," - "&amp;G19,"")&amp;IF(H25="GERİ BİLDİRİM VERİLMELİ"," - "&amp;H19,"")&amp;IF(I25="GERİ BİLDİRİM VERİLMELİ"," - "&amp;I19,"")&amp;IF(J25="GERİ BİLDİRİM VERİLMELİ"," - "&amp;J19,"")&amp;IF(K25="GERİ BİLDİRİM VERİLMELİ"," - "&amp;K19,"")&amp;IF(L25="GERİ BİLDİRİM VERİLMELİ"," - "&amp;L19,"")&amp;IF(M25="GERİ BİLDİRİM VERİLMELİ"," - "&amp;M19,"")&amp;IF(N25="GERİ BİLDİRİM VERİLMELİ"," - "&amp;N19,"")&amp;IF(O25="GERİ BİLDİRİM VERİLMELİ"," - "&amp;O19,"")&amp;IF(P25="GERİ BİLDİRİM VERİLMELİ"," - "&amp;P19,"")&amp;IF(Q25="GERİ BİLDİRİM VERİLMELİ"," - "&amp;Q19,"")&amp;IF(R25="GERİ BİLDİRİM VERİLMELİ"," - "&amp;R19,"")&amp;IF(S25="GERİ BİLDİRİM VERİLMELİ"," - "&amp;S19,"")&amp;IF(T25="GERİ BİLDİRİM VERİLMELİ"," - "&amp;T19,"")&amp;IF(U25="GERİ BİLDİRİM VERİLMELİ"," - "&amp;U19,"")&amp;IF(V25="GERİ BİLDİRİM VERİLMELİ"," - "&amp;V19,"")&amp;IF(W25="GERİ BİLDİRİM VERİLMELİ"," - "&amp;W19,"")&amp;IF(X25="GERİ BİLDİRİM VERİLMELİ"," - "&amp;X19,"")&amp;IF(#REF!="GERİ BİLDİRİM VERİLMELİ"," - "&amp;#REF!,"")&amp;IF(#REF!="GERİ BİLDİRİM VERİLMELİ"," - "&amp;#REF!,"")&amp;IF(#REF!="GERİ BİLDİRİM VERİLMELİ"," - "&amp;#REF!,"")&amp;IF(#REF!="GERİ BİLDİRİM VERİLMELİ"," - "&amp;#REF!,"")&amp;IF(#REF!="GERİ BİLDİRİM VERİLMELİ"," - "&amp;#REF!,"")&amp;" kazanımı(ları) için geri bildirim verilmelidir.","     Tüm kazanımlar anlaşılmıştır.")</f>
        <v>#REF!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</row>
    <row r="18" spans="1:26" ht="15.6">
      <c r="A18" s="55" t="s">
        <v>3</v>
      </c>
      <c r="B18" s="56"/>
      <c r="C18" s="56"/>
      <c r="D18" s="57"/>
      <c r="E18" s="4">
        <v>1</v>
      </c>
      <c r="F18" s="4">
        <v>2</v>
      </c>
      <c r="G18" s="4">
        <v>3</v>
      </c>
      <c r="H18" s="4">
        <v>4</v>
      </c>
      <c r="I18" s="4">
        <v>5</v>
      </c>
      <c r="J18" s="4">
        <v>6</v>
      </c>
      <c r="K18" s="4">
        <v>7</v>
      </c>
      <c r="L18" s="4">
        <v>8</v>
      </c>
      <c r="M18" s="4">
        <v>9</v>
      </c>
      <c r="N18" s="4">
        <v>10</v>
      </c>
      <c r="O18" s="4">
        <v>11</v>
      </c>
      <c r="P18" s="4">
        <v>12</v>
      </c>
      <c r="Q18" s="4">
        <v>13</v>
      </c>
      <c r="R18" s="4">
        <v>14</v>
      </c>
      <c r="S18" s="4">
        <v>15</v>
      </c>
      <c r="T18" s="4">
        <v>16</v>
      </c>
      <c r="U18" s="4">
        <v>17</v>
      </c>
      <c r="V18" s="4">
        <v>18</v>
      </c>
      <c r="W18" s="4">
        <v>19</v>
      </c>
      <c r="X18" s="4">
        <v>20</v>
      </c>
      <c r="Y18" s="58" t="s">
        <v>40</v>
      </c>
    </row>
    <row r="19" spans="1:26" ht="68.25" customHeight="1">
      <c r="A19" s="60" t="s">
        <v>4</v>
      </c>
      <c r="B19" s="61"/>
      <c r="C19" s="61"/>
      <c r="D19" s="62"/>
      <c r="E19" s="21" t="s">
        <v>36</v>
      </c>
      <c r="F19" s="21" t="s">
        <v>36</v>
      </c>
      <c r="G19" s="21" t="s">
        <v>36</v>
      </c>
      <c r="H19" s="21" t="s">
        <v>36</v>
      </c>
      <c r="I19" s="21" t="s">
        <v>36</v>
      </c>
      <c r="J19" s="21" t="s">
        <v>36</v>
      </c>
      <c r="K19" s="21" t="s">
        <v>36</v>
      </c>
      <c r="L19" s="21" t="s">
        <v>36</v>
      </c>
      <c r="M19" s="21" t="s">
        <v>36</v>
      </c>
      <c r="N19" s="21" t="s">
        <v>36</v>
      </c>
      <c r="O19" s="21" t="s">
        <v>36</v>
      </c>
      <c r="P19" s="21" t="s">
        <v>36</v>
      </c>
      <c r="Q19" s="21" t="s">
        <v>36</v>
      </c>
      <c r="R19" s="21" t="s">
        <v>36</v>
      </c>
      <c r="S19" s="21" t="s">
        <v>36</v>
      </c>
      <c r="T19" s="21" t="s">
        <v>36</v>
      </c>
      <c r="U19" s="21" t="s">
        <v>36</v>
      </c>
      <c r="V19" s="21" t="s">
        <v>36</v>
      </c>
      <c r="W19" s="21" t="s">
        <v>36</v>
      </c>
      <c r="X19" s="21" t="s">
        <v>36</v>
      </c>
      <c r="Y19" s="59"/>
    </row>
    <row r="20" spans="1:26" ht="15.6">
      <c r="A20" s="63" t="s">
        <v>5</v>
      </c>
      <c r="B20" s="64"/>
      <c r="C20" s="64"/>
      <c r="D20" s="65"/>
      <c r="E20" s="16">
        <v>5</v>
      </c>
      <c r="F20" s="16">
        <v>5</v>
      </c>
      <c r="G20" s="16">
        <v>5</v>
      </c>
      <c r="H20" s="16">
        <v>5</v>
      </c>
      <c r="I20" s="16">
        <v>5</v>
      </c>
      <c r="J20" s="16">
        <v>5</v>
      </c>
      <c r="K20" s="16">
        <v>5</v>
      </c>
      <c r="L20" s="16">
        <v>5</v>
      </c>
      <c r="M20" s="16">
        <v>5</v>
      </c>
      <c r="N20" s="16">
        <v>5</v>
      </c>
      <c r="O20" s="16">
        <v>5</v>
      </c>
      <c r="P20" s="16">
        <v>5</v>
      </c>
      <c r="Q20" s="16">
        <v>5</v>
      </c>
      <c r="R20" s="16">
        <v>5</v>
      </c>
      <c r="S20" s="16">
        <v>5</v>
      </c>
      <c r="T20" s="16">
        <v>5</v>
      </c>
      <c r="U20" s="16">
        <v>5</v>
      </c>
      <c r="V20" s="16">
        <v>5</v>
      </c>
      <c r="W20" s="16">
        <v>5</v>
      </c>
      <c r="X20" s="16">
        <v>5</v>
      </c>
      <c r="Y20" s="9">
        <f>SUM(E20:X20)</f>
        <v>100</v>
      </c>
    </row>
    <row r="21" spans="1:26" ht="15.6">
      <c r="A21" s="46" t="s">
        <v>38</v>
      </c>
      <c r="B21" s="47"/>
      <c r="C21" s="47"/>
      <c r="D21" s="48"/>
      <c r="E21" s="10">
        <f t="shared" ref="E21:X21" si="0">IF(E20="","",COUNTA(E28:E60))</f>
        <v>0</v>
      </c>
      <c r="F21" s="10">
        <f t="shared" si="0"/>
        <v>0</v>
      </c>
      <c r="G21" s="10">
        <f t="shared" si="0"/>
        <v>0</v>
      </c>
      <c r="H21" s="10">
        <f t="shared" si="0"/>
        <v>0</v>
      </c>
      <c r="I21" s="10">
        <f t="shared" si="0"/>
        <v>0</v>
      </c>
      <c r="J21" s="10">
        <f t="shared" si="0"/>
        <v>0</v>
      </c>
      <c r="K21" s="10">
        <f t="shared" si="0"/>
        <v>0</v>
      </c>
      <c r="L21" s="10">
        <f t="shared" si="0"/>
        <v>0</v>
      </c>
      <c r="M21" s="10">
        <f t="shared" si="0"/>
        <v>0</v>
      </c>
      <c r="N21" s="10">
        <f t="shared" si="0"/>
        <v>0</v>
      </c>
      <c r="O21" s="10">
        <f t="shared" si="0"/>
        <v>0</v>
      </c>
      <c r="P21" s="10">
        <f t="shared" si="0"/>
        <v>0</v>
      </c>
      <c r="Q21" s="10">
        <f t="shared" si="0"/>
        <v>0</v>
      </c>
      <c r="R21" s="10">
        <f t="shared" si="0"/>
        <v>0</v>
      </c>
      <c r="S21" s="10">
        <f t="shared" si="0"/>
        <v>0</v>
      </c>
      <c r="T21" s="10">
        <f t="shared" si="0"/>
        <v>0</v>
      </c>
      <c r="U21" s="10">
        <f t="shared" si="0"/>
        <v>0</v>
      </c>
      <c r="V21" s="10">
        <f t="shared" si="0"/>
        <v>0</v>
      </c>
      <c r="W21" s="10">
        <f t="shared" si="0"/>
        <v>0</v>
      </c>
      <c r="X21" s="10">
        <f t="shared" si="0"/>
        <v>0</v>
      </c>
      <c r="Y21" s="11">
        <f>IF(Y20=0,"",AVERAGE(E21:X21))</f>
        <v>0</v>
      </c>
    </row>
    <row r="22" spans="1:26" ht="15.6">
      <c r="A22" s="46" t="s">
        <v>37</v>
      </c>
      <c r="B22" s="47"/>
      <c r="C22" s="47"/>
      <c r="D22" s="48"/>
      <c r="E22" s="10">
        <f t="shared" ref="E22:N22" si="1">IF(E20="","",$L$7-E21)</f>
        <v>140</v>
      </c>
      <c r="F22" s="10">
        <f t="shared" si="1"/>
        <v>140</v>
      </c>
      <c r="G22" s="10">
        <f t="shared" si="1"/>
        <v>140</v>
      </c>
      <c r="H22" s="10">
        <f t="shared" si="1"/>
        <v>140</v>
      </c>
      <c r="I22" s="10">
        <f t="shared" si="1"/>
        <v>140</v>
      </c>
      <c r="J22" s="10">
        <f t="shared" si="1"/>
        <v>140</v>
      </c>
      <c r="K22" s="10">
        <f t="shared" si="1"/>
        <v>140</v>
      </c>
      <c r="L22" s="10">
        <f t="shared" si="1"/>
        <v>140</v>
      </c>
      <c r="M22" s="10">
        <f t="shared" si="1"/>
        <v>140</v>
      </c>
      <c r="N22" s="10">
        <f t="shared" si="1"/>
        <v>140</v>
      </c>
      <c r="O22" s="10">
        <f t="shared" ref="O22:X22" si="2">IF(O20="","",$L$7-O21)</f>
        <v>140</v>
      </c>
      <c r="P22" s="10">
        <f t="shared" si="2"/>
        <v>140</v>
      </c>
      <c r="Q22" s="10">
        <f t="shared" si="2"/>
        <v>140</v>
      </c>
      <c r="R22" s="10">
        <f t="shared" si="2"/>
        <v>140</v>
      </c>
      <c r="S22" s="10">
        <f t="shared" si="2"/>
        <v>140</v>
      </c>
      <c r="T22" s="10">
        <f t="shared" si="2"/>
        <v>140</v>
      </c>
      <c r="U22" s="10">
        <f t="shared" si="2"/>
        <v>140</v>
      </c>
      <c r="V22" s="10">
        <f t="shared" si="2"/>
        <v>140</v>
      </c>
      <c r="W22" s="10">
        <f t="shared" si="2"/>
        <v>140</v>
      </c>
      <c r="X22" s="10">
        <f t="shared" si="2"/>
        <v>140</v>
      </c>
      <c r="Y22" s="11">
        <f>IF(Y20=0,"",AVERAGE(E22:X22))</f>
        <v>140</v>
      </c>
    </row>
    <row r="23" spans="1:26" ht="15.6">
      <c r="A23" s="46" t="s">
        <v>39</v>
      </c>
      <c r="B23" s="47"/>
      <c r="C23" s="47"/>
      <c r="D23" s="48"/>
      <c r="E23" s="12">
        <f t="shared" ref="E23:N23" si="3">IF($L$7=0,"",IF(E20="","",100*E21/$L$7))</f>
        <v>0</v>
      </c>
      <c r="F23" s="12">
        <f t="shared" si="3"/>
        <v>0</v>
      </c>
      <c r="G23" s="12">
        <f t="shared" si="3"/>
        <v>0</v>
      </c>
      <c r="H23" s="12">
        <f t="shared" si="3"/>
        <v>0</v>
      </c>
      <c r="I23" s="12">
        <f t="shared" si="3"/>
        <v>0</v>
      </c>
      <c r="J23" s="12">
        <f t="shared" si="3"/>
        <v>0</v>
      </c>
      <c r="K23" s="12">
        <f t="shared" si="3"/>
        <v>0</v>
      </c>
      <c r="L23" s="12">
        <f t="shared" si="3"/>
        <v>0</v>
      </c>
      <c r="M23" s="12">
        <f t="shared" si="3"/>
        <v>0</v>
      </c>
      <c r="N23" s="12">
        <f t="shared" si="3"/>
        <v>0</v>
      </c>
      <c r="O23" s="12">
        <f t="shared" ref="O23:X23" si="4">IF($L$7=0,"",IF(O20="","",100*O21/$L$7))</f>
        <v>0</v>
      </c>
      <c r="P23" s="12">
        <f t="shared" si="4"/>
        <v>0</v>
      </c>
      <c r="Q23" s="12">
        <f t="shared" si="4"/>
        <v>0</v>
      </c>
      <c r="R23" s="12">
        <f t="shared" si="4"/>
        <v>0</v>
      </c>
      <c r="S23" s="12">
        <f t="shared" si="4"/>
        <v>0</v>
      </c>
      <c r="T23" s="12">
        <f t="shared" si="4"/>
        <v>0</v>
      </c>
      <c r="U23" s="12">
        <f t="shared" si="4"/>
        <v>0</v>
      </c>
      <c r="V23" s="12">
        <f t="shared" si="4"/>
        <v>0</v>
      </c>
      <c r="W23" s="12">
        <f t="shared" si="4"/>
        <v>0</v>
      </c>
      <c r="X23" s="12">
        <f t="shared" si="4"/>
        <v>0</v>
      </c>
      <c r="Y23" s="11">
        <f>IF($L$7=0,"",IF(Y20=0,"",AVERAGE(E23:X23)))</f>
        <v>0</v>
      </c>
    </row>
    <row r="24" spans="1:26" ht="15.6">
      <c r="A24" s="46" t="s">
        <v>23</v>
      </c>
      <c r="B24" s="47"/>
      <c r="C24" s="47"/>
      <c r="D24" s="48"/>
      <c r="E24" s="12">
        <f t="shared" ref="E24:X24" si="5">IF($L$7=0,"",IF(E20="","",SUM(E28:E60)/$L$7))</f>
        <v>0</v>
      </c>
      <c r="F24" s="12">
        <f t="shared" si="5"/>
        <v>0</v>
      </c>
      <c r="G24" s="12">
        <f t="shared" si="5"/>
        <v>0</v>
      </c>
      <c r="H24" s="12">
        <f t="shared" si="5"/>
        <v>0</v>
      </c>
      <c r="I24" s="12">
        <f t="shared" si="5"/>
        <v>0</v>
      </c>
      <c r="J24" s="12">
        <f t="shared" si="5"/>
        <v>0</v>
      </c>
      <c r="K24" s="12">
        <f t="shared" si="5"/>
        <v>0</v>
      </c>
      <c r="L24" s="12">
        <f t="shared" si="5"/>
        <v>0</v>
      </c>
      <c r="M24" s="12">
        <f t="shared" si="5"/>
        <v>0</v>
      </c>
      <c r="N24" s="12">
        <f t="shared" si="5"/>
        <v>0</v>
      </c>
      <c r="O24" s="12">
        <f t="shared" si="5"/>
        <v>0</v>
      </c>
      <c r="P24" s="12">
        <f t="shared" si="5"/>
        <v>0</v>
      </c>
      <c r="Q24" s="12">
        <f t="shared" si="5"/>
        <v>0</v>
      </c>
      <c r="R24" s="12">
        <f t="shared" si="5"/>
        <v>0</v>
      </c>
      <c r="S24" s="12">
        <f t="shared" si="5"/>
        <v>0</v>
      </c>
      <c r="T24" s="12">
        <f t="shared" si="5"/>
        <v>0</v>
      </c>
      <c r="U24" s="12">
        <f t="shared" si="5"/>
        <v>0</v>
      </c>
      <c r="V24" s="12">
        <f t="shared" si="5"/>
        <v>0</v>
      </c>
      <c r="W24" s="12">
        <f t="shared" si="5"/>
        <v>0</v>
      </c>
      <c r="X24" s="12">
        <f t="shared" si="5"/>
        <v>0</v>
      </c>
      <c r="Y24" s="11">
        <f>IF($L$7=0,"",IF(Y20=0,"",AVERAGE(E24:X24)))</f>
        <v>0</v>
      </c>
    </row>
    <row r="25" spans="1:26" ht="93" customHeight="1" thickBot="1">
      <c r="A25" s="49" t="s">
        <v>29</v>
      </c>
      <c r="B25" s="50"/>
      <c r="C25" s="50"/>
      <c r="D25" s="51"/>
      <c r="E25" s="17" t="str">
        <f>IF(E24="","",(IF(E24&lt;E20*0.5,"GERİ BİLDİRİM VERİLMELİ",IF(E24&lt;E20*0.7,"BİREYSEL ÇALIŞMA GEREKLİ","ANLAŞILMIŞ"))))</f>
        <v>GERİ BİLDİRİM VERİLMELİ</v>
      </c>
      <c r="F25" s="17" t="str">
        <f t="shared" ref="F25:N25" si="6">IF(F24="","",(IF(F24&lt;F20*0.5,"GERİ BİLDİRİM VERİLMELİ",IF(F24&lt;F20*0.7,"BİREYSEL ÇALIŞMA GEREKLİ","ANLAŞILMIŞ"))))</f>
        <v>GERİ BİLDİRİM VERİLMELİ</v>
      </c>
      <c r="G25" s="17" t="str">
        <f t="shared" si="6"/>
        <v>GERİ BİLDİRİM VERİLMELİ</v>
      </c>
      <c r="H25" s="17" t="str">
        <f t="shared" si="6"/>
        <v>GERİ BİLDİRİM VERİLMELİ</v>
      </c>
      <c r="I25" s="17" t="str">
        <f t="shared" si="6"/>
        <v>GERİ BİLDİRİM VERİLMELİ</v>
      </c>
      <c r="J25" s="17" t="str">
        <f t="shared" si="6"/>
        <v>GERİ BİLDİRİM VERİLMELİ</v>
      </c>
      <c r="K25" s="17" t="str">
        <f t="shared" si="6"/>
        <v>GERİ BİLDİRİM VERİLMELİ</v>
      </c>
      <c r="L25" s="17" t="str">
        <f t="shared" si="6"/>
        <v>GERİ BİLDİRİM VERİLMELİ</v>
      </c>
      <c r="M25" s="17" t="str">
        <f t="shared" si="6"/>
        <v>GERİ BİLDİRİM VERİLMELİ</v>
      </c>
      <c r="N25" s="17" t="str">
        <f t="shared" si="6"/>
        <v>GERİ BİLDİRİM VERİLMELİ</v>
      </c>
      <c r="O25" s="17" t="str">
        <f t="shared" ref="O25:X25" si="7">IF(O24="","",(IF(O24&lt;O20*0.5,"GERİ BİLDİRİM VERİLMELİ",IF(O24&lt;O20*0.7,"BİREYSEL ÇALIŞMA GEREKLİ","ANLAŞILMIŞ"))))</f>
        <v>GERİ BİLDİRİM VERİLMELİ</v>
      </c>
      <c r="P25" s="17" t="str">
        <f t="shared" si="7"/>
        <v>GERİ BİLDİRİM VERİLMELİ</v>
      </c>
      <c r="Q25" s="17" t="str">
        <f t="shared" si="7"/>
        <v>GERİ BİLDİRİM VERİLMELİ</v>
      </c>
      <c r="R25" s="17" t="str">
        <f t="shared" si="7"/>
        <v>GERİ BİLDİRİM VERİLMELİ</v>
      </c>
      <c r="S25" s="17" t="str">
        <f t="shared" si="7"/>
        <v>GERİ BİLDİRİM VERİLMELİ</v>
      </c>
      <c r="T25" s="17" t="str">
        <f t="shared" si="7"/>
        <v>GERİ BİLDİRİM VERİLMELİ</v>
      </c>
      <c r="U25" s="17" t="str">
        <f t="shared" si="7"/>
        <v>GERİ BİLDİRİM VERİLMELİ</v>
      </c>
      <c r="V25" s="17" t="str">
        <f t="shared" si="7"/>
        <v>GERİ BİLDİRİM VERİLMELİ</v>
      </c>
      <c r="W25" s="17" t="str">
        <f t="shared" si="7"/>
        <v>GERİ BİLDİRİM VERİLMELİ</v>
      </c>
      <c r="X25" s="17" t="str">
        <f t="shared" si="7"/>
        <v>GERİ BİLDİRİM VERİLMELİ</v>
      </c>
      <c r="Y25" s="18"/>
    </row>
    <row r="26" spans="1:26" ht="24" customHeight="1" thickBot="1">
      <c r="A26" s="52" t="s">
        <v>28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 spans="1:26" ht="23.4" customHeight="1">
      <c r="A27" s="5" t="s">
        <v>24</v>
      </c>
      <c r="B27" s="6" t="s">
        <v>25</v>
      </c>
      <c r="C27" s="7" t="s">
        <v>26</v>
      </c>
      <c r="D27" s="8" t="s">
        <v>30</v>
      </c>
      <c r="E27" s="6">
        <v>1</v>
      </c>
      <c r="F27" s="6">
        <v>2</v>
      </c>
      <c r="G27" s="6">
        <v>3</v>
      </c>
      <c r="H27" s="6">
        <v>4</v>
      </c>
      <c r="I27" s="6">
        <v>5</v>
      </c>
      <c r="J27" s="6">
        <v>6</v>
      </c>
      <c r="K27" s="6">
        <v>7</v>
      </c>
      <c r="L27" s="6">
        <v>8</v>
      </c>
      <c r="M27" s="6">
        <v>9</v>
      </c>
      <c r="N27" s="6">
        <v>10</v>
      </c>
      <c r="O27" s="6">
        <v>11</v>
      </c>
      <c r="P27" s="6">
        <v>12</v>
      </c>
      <c r="Q27" s="6">
        <v>13</v>
      </c>
      <c r="R27" s="6">
        <v>14</v>
      </c>
      <c r="S27" s="6">
        <v>15</v>
      </c>
      <c r="T27" s="6">
        <v>16</v>
      </c>
      <c r="U27" s="6">
        <v>17</v>
      </c>
      <c r="V27" s="6">
        <v>18</v>
      </c>
      <c r="W27" s="6">
        <v>19</v>
      </c>
      <c r="X27" s="6">
        <v>20</v>
      </c>
      <c r="Y27" s="14" t="s">
        <v>27</v>
      </c>
    </row>
    <row r="28" spans="1:26" ht="12" customHeight="1">
      <c r="A28" s="19">
        <v>1</v>
      </c>
      <c r="B28" s="20">
        <v>2513602040</v>
      </c>
      <c r="C28" s="20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5">
        <f t="shared" ref="Y28:Y59" si="8">IF(D28="Girmedi","",IF(D28="Kopya","",IF(B28="","",SUM(E28:X28))))</f>
        <v>0</v>
      </c>
      <c r="Z28" s="2">
        <f>IF(Y28="","",IF(Y28&lt;50,1,IF(Y28&lt;60,2,IF(Y28&lt;70,3,IF(Y28&lt;85,4,5)))))</f>
        <v>1</v>
      </c>
    </row>
    <row r="29" spans="1:26" ht="12" customHeight="1">
      <c r="A29" s="19">
        <f>IF(B29="","",MAX($A$28:A28)+1)</f>
        <v>2</v>
      </c>
      <c r="B29" s="20">
        <v>2513602040</v>
      </c>
      <c r="C29" s="20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5">
        <f t="shared" si="8"/>
        <v>0</v>
      </c>
      <c r="Z29" s="2">
        <f t="shared" ref="Z29:Z60" si="9">IF(Y29="","",IF(Y29&lt;50,1,IF(Y29&lt;60,2,IF(Y29&lt;70,3,IF(Y29&lt;85,4,5)))))</f>
        <v>1</v>
      </c>
    </row>
    <row r="30" spans="1:26" ht="12" customHeight="1">
      <c r="A30" s="19">
        <f>IF(B30="","",MAX($A$28:A29)+1)</f>
        <v>3</v>
      </c>
      <c r="B30" s="20">
        <v>2513602040</v>
      </c>
      <c r="C30" s="20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5">
        <f t="shared" si="8"/>
        <v>0</v>
      </c>
      <c r="Z30" s="2">
        <f t="shared" si="9"/>
        <v>1</v>
      </c>
    </row>
    <row r="31" spans="1:26" ht="12" customHeight="1">
      <c r="A31" s="19">
        <f>IF(B31="","",MAX($A$28:A30)+1)</f>
        <v>4</v>
      </c>
      <c r="B31" s="20">
        <v>2513602040</v>
      </c>
      <c r="C31" s="20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5">
        <f t="shared" si="8"/>
        <v>0</v>
      </c>
      <c r="Z31" s="2">
        <f t="shared" si="9"/>
        <v>1</v>
      </c>
    </row>
    <row r="32" spans="1:26" ht="12" customHeight="1">
      <c r="A32" s="19">
        <f>IF(B32="","",MAX($A$28:A31)+1)</f>
        <v>5</v>
      </c>
      <c r="B32" s="20">
        <v>2513602040</v>
      </c>
      <c r="C32" s="20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5">
        <f t="shared" si="8"/>
        <v>0</v>
      </c>
      <c r="Z32" s="2">
        <f t="shared" si="9"/>
        <v>1</v>
      </c>
    </row>
    <row r="33" spans="1:26" ht="12" customHeight="1">
      <c r="A33" s="19">
        <f>IF(B33="","",MAX($A$28:A32)+1)</f>
        <v>6</v>
      </c>
      <c r="B33" s="20">
        <v>2513602040</v>
      </c>
      <c r="C33" s="20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5">
        <f t="shared" si="8"/>
        <v>0</v>
      </c>
      <c r="Z33" s="2">
        <f t="shared" si="9"/>
        <v>1</v>
      </c>
    </row>
    <row r="34" spans="1:26" ht="12" customHeight="1">
      <c r="A34" s="19">
        <f>IF(B34="","",MAX($A$28:A33)+1)</f>
        <v>7</v>
      </c>
      <c r="B34" s="20">
        <v>2513602040</v>
      </c>
      <c r="C34" s="20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5">
        <f t="shared" si="8"/>
        <v>0</v>
      </c>
      <c r="Z34" s="2">
        <f t="shared" si="9"/>
        <v>1</v>
      </c>
    </row>
    <row r="35" spans="1:26" ht="12" customHeight="1">
      <c r="A35" s="19">
        <f>IF(B35="","",MAX($A$28:A34)+1)</f>
        <v>8</v>
      </c>
      <c r="B35" s="20">
        <v>2513602040</v>
      </c>
      <c r="C35" s="20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5">
        <f t="shared" si="8"/>
        <v>0</v>
      </c>
      <c r="Z35" s="2">
        <f t="shared" si="9"/>
        <v>1</v>
      </c>
    </row>
    <row r="36" spans="1:26" ht="12" customHeight="1">
      <c r="A36" s="19">
        <f>IF(B36="","",MAX($A$28:A35)+1)</f>
        <v>9</v>
      </c>
      <c r="B36" s="20">
        <v>2513602040</v>
      </c>
      <c r="C36" s="20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5">
        <f t="shared" si="8"/>
        <v>0</v>
      </c>
      <c r="Z36" s="2">
        <f t="shared" si="9"/>
        <v>1</v>
      </c>
    </row>
    <row r="37" spans="1:26" ht="12" customHeight="1">
      <c r="A37" s="19">
        <f>IF(B37="","",MAX($A$28:A36)+1)</f>
        <v>10</v>
      </c>
      <c r="B37" s="20">
        <v>2513602040</v>
      </c>
      <c r="C37" s="2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5">
        <f t="shared" si="8"/>
        <v>0</v>
      </c>
      <c r="Z37" s="2">
        <f t="shared" si="9"/>
        <v>1</v>
      </c>
    </row>
    <row r="38" spans="1:26" ht="12" customHeight="1">
      <c r="A38" s="19">
        <f>IF(B38="","",MAX($A$28:A37)+1)</f>
        <v>11</v>
      </c>
      <c r="B38" s="20">
        <v>2513602040</v>
      </c>
      <c r="C38" s="20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5">
        <f t="shared" si="8"/>
        <v>0</v>
      </c>
      <c r="Z38" s="2">
        <f t="shared" si="9"/>
        <v>1</v>
      </c>
    </row>
    <row r="39" spans="1:26" ht="12" customHeight="1">
      <c r="A39" s="19">
        <f>IF(B39="","",MAX($A$28:A38)+1)</f>
        <v>12</v>
      </c>
      <c r="B39" s="20">
        <v>2513602040</v>
      </c>
      <c r="C39" s="20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5">
        <f t="shared" si="8"/>
        <v>0</v>
      </c>
      <c r="Z39" s="2">
        <f t="shared" si="9"/>
        <v>1</v>
      </c>
    </row>
    <row r="40" spans="1:26" ht="12" customHeight="1">
      <c r="A40" s="19">
        <f>IF(B40="","",MAX($A$28:A39)+1)</f>
        <v>13</v>
      </c>
      <c r="B40" s="20">
        <v>2513602040</v>
      </c>
      <c r="C40" s="20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5">
        <f t="shared" si="8"/>
        <v>0</v>
      </c>
      <c r="Z40" s="2">
        <f t="shared" si="9"/>
        <v>1</v>
      </c>
    </row>
    <row r="41" spans="1:26" ht="12" customHeight="1">
      <c r="A41" s="19">
        <f>IF(B41="","",MAX($A$28:A40)+1)</f>
        <v>14</v>
      </c>
      <c r="B41" s="20">
        <v>2513602040</v>
      </c>
      <c r="C41" s="20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5">
        <f t="shared" si="8"/>
        <v>0</v>
      </c>
      <c r="Z41" s="2">
        <f t="shared" si="9"/>
        <v>1</v>
      </c>
    </row>
    <row r="42" spans="1:26" ht="12" customHeight="1">
      <c r="A42" s="19">
        <f>IF(B42="","",MAX($A$28:A41)+1)</f>
        <v>15</v>
      </c>
      <c r="B42" s="20">
        <v>2513602040</v>
      </c>
      <c r="C42" s="20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5">
        <f t="shared" si="8"/>
        <v>0</v>
      </c>
      <c r="Z42" s="2">
        <f t="shared" si="9"/>
        <v>1</v>
      </c>
    </row>
    <row r="43" spans="1:26" ht="12" customHeight="1">
      <c r="A43" s="19">
        <f>IF(B43="","",MAX($A$28:A42)+1)</f>
        <v>16</v>
      </c>
      <c r="B43" s="20">
        <v>2513602040</v>
      </c>
      <c r="C43" s="20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5">
        <f t="shared" si="8"/>
        <v>0</v>
      </c>
      <c r="Z43" s="2">
        <f t="shared" si="9"/>
        <v>1</v>
      </c>
    </row>
    <row r="44" spans="1:26" ht="12" customHeight="1">
      <c r="A44" s="19">
        <f>IF(B44="","",MAX($A$28:A43)+1)</f>
        <v>17</v>
      </c>
      <c r="B44" s="20">
        <v>2513602040</v>
      </c>
      <c r="C44" s="20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5">
        <f t="shared" si="8"/>
        <v>0</v>
      </c>
      <c r="Z44" s="2">
        <f t="shared" si="9"/>
        <v>1</v>
      </c>
    </row>
    <row r="45" spans="1:26" ht="12" customHeight="1">
      <c r="A45" s="19">
        <f>IF(B45="","",MAX($A$28:A44)+1)</f>
        <v>18</v>
      </c>
      <c r="B45" s="20">
        <v>2513602040</v>
      </c>
      <c r="C45" s="20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5">
        <f t="shared" si="8"/>
        <v>0</v>
      </c>
      <c r="Z45" s="2">
        <f t="shared" si="9"/>
        <v>1</v>
      </c>
    </row>
    <row r="46" spans="1:26" ht="12" customHeight="1">
      <c r="A46" s="19">
        <f>IF(B46="","",MAX($A$28:A45)+1)</f>
        <v>19</v>
      </c>
      <c r="B46" s="20">
        <v>2513602040</v>
      </c>
      <c r="C46" s="20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5">
        <f t="shared" si="8"/>
        <v>0</v>
      </c>
      <c r="Z46" s="2">
        <f t="shared" si="9"/>
        <v>1</v>
      </c>
    </row>
    <row r="47" spans="1:26" ht="12" customHeight="1">
      <c r="A47" s="19">
        <f>IF(B47="","",MAX($A$28:A46)+1)</f>
        <v>20</v>
      </c>
      <c r="B47" s="20">
        <v>2513602040</v>
      </c>
      <c r="C47" s="20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5">
        <f t="shared" si="8"/>
        <v>0</v>
      </c>
      <c r="Z47" s="2">
        <f t="shared" si="9"/>
        <v>1</v>
      </c>
    </row>
    <row r="48" spans="1:26" ht="12" customHeight="1">
      <c r="A48" s="19">
        <f>IF(B48="","",MAX($A$28:A47)+1)</f>
        <v>21</v>
      </c>
      <c r="B48" s="20">
        <v>2513602040</v>
      </c>
      <c r="C48" s="20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5">
        <f t="shared" si="8"/>
        <v>0</v>
      </c>
      <c r="Z48" s="2">
        <f t="shared" si="9"/>
        <v>1</v>
      </c>
    </row>
    <row r="49" spans="1:26" ht="12" customHeight="1">
      <c r="A49" s="19">
        <f>IF(B49="","",MAX($A$28:A48)+1)</f>
        <v>22</v>
      </c>
      <c r="B49" s="20">
        <v>2513602040</v>
      </c>
      <c r="C49" s="20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5">
        <f t="shared" si="8"/>
        <v>0</v>
      </c>
      <c r="Z49" s="2">
        <f t="shared" si="9"/>
        <v>1</v>
      </c>
    </row>
    <row r="50" spans="1:26" ht="12" customHeight="1">
      <c r="A50" s="19">
        <f>IF(B50="","",MAX($A$28:A49)+1)</f>
        <v>23</v>
      </c>
      <c r="B50" s="20">
        <v>2513602040</v>
      </c>
      <c r="C50" s="20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5">
        <f t="shared" si="8"/>
        <v>0</v>
      </c>
      <c r="Z50" s="2">
        <f t="shared" si="9"/>
        <v>1</v>
      </c>
    </row>
    <row r="51" spans="1:26" ht="12" customHeight="1">
      <c r="A51" s="19">
        <f>IF(B51="","",MAX($A$28:A50)+1)</f>
        <v>24</v>
      </c>
      <c r="B51" s="20">
        <v>2513602040</v>
      </c>
      <c r="C51" s="20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5">
        <f t="shared" si="8"/>
        <v>0</v>
      </c>
      <c r="Z51" s="2">
        <f t="shared" si="9"/>
        <v>1</v>
      </c>
    </row>
    <row r="52" spans="1:26" ht="12" customHeight="1">
      <c r="A52" s="19">
        <f>IF(B52="","",MAX($A$28:A51)+1)</f>
        <v>25</v>
      </c>
      <c r="B52" s="20">
        <v>2513602040</v>
      </c>
      <c r="C52" s="20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5">
        <f t="shared" si="8"/>
        <v>0</v>
      </c>
      <c r="Z52" s="2">
        <f t="shared" si="9"/>
        <v>1</v>
      </c>
    </row>
    <row r="53" spans="1:26" ht="12" customHeight="1">
      <c r="A53" s="19">
        <f>IF(B53="","",MAX($A$28:A52)+1)</f>
        <v>26</v>
      </c>
      <c r="B53" s="20">
        <v>2513602040</v>
      </c>
      <c r="C53" s="20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5">
        <f t="shared" si="8"/>
        <v>0</v>
      </c>
      <c r="Z53" s="2">
        <f t="shared" si="9"/>
        <v>1</v>
      </c>
    </row>
    <row r="54" spans="1:26" ht="12" customHeight="1">
      <c r="A54" s="19">
        <f>IF(B54="","",MAX($A$28:A53)+1)</f>
        <v>27</v>
      </c>
      <c r="B54" s="20">
        <v>2513602040</v>
      </c>
      <c r="C54" s="20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5">
        <f t="shared" si="8"/>
        <v>0</v>
      </c>
      <c r="Z54" s="2">
        <f t="shared" si="9"/>
        <v>1</v>
      </c>
    </row>
    <row r="55" spans="1:26" ht="12" customHeight="1">
      <c r="A55" s="19">
        <f>IF(B55="","",MAX($A$28:A54)+1)</f>
        <v>28</v>
      </c>
      <c r="B55" s="20">
        <v>2513602040</v>
      </c>
      <c r="C55" s="20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5">
        <f t="shared" si="8"/>
        <v>0</v>
      </c>
      <c r="Z55" s="2">
        <f t="shared" si="9"/>
        <v>1</v>
      </c>
    </row>
    <row r="56" spans="1:26" ht="12" customHeight="1">
      <c r="A56" s="19">
        <f>IF(B56="","",MAX($A$28:A55)+1)</f>
        <v>29</v>
      </c>
      <c r="B56" s="20">
        <v>2513602040</v>
      </c>
      <c r="C56" s="20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5">
        <f t="shared" si="8"/>
        <v>0</v>
      </c>
      <c r="Z56" s="2">
        <f t="shared" si="9"/>
        <v>1</v>
      </c>
    </row>
    <row r="57" spans="1:26" ht="12" customHeight="1">
      <c r="A57" s="19">
        <f>IF(B57="","",MAX($A$28:A56)+1)</f>
        <v>30</v>
      </c>
      <c r="B57" s="20">
        <v>2513602040</v>
      </c>
      <c r="C57" s="20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5">
        <f t="shared" si="8"/>
        <v>0</v>
      </c>
      <c r="Z57" s="2">
        <f t="shared" si="9"/>
        <v>1</v>
      </c>
    </row>
    <row r="58" spans="1:26" ht="12" customHeight="1">
      <c r="A58" s="19">
        <f>IF(B58="","",MAX($A$28:A57)+1)</f>
        <v>31</v>
      </c>
      <c r="B58" s="20">
        <v>2513602040</v>
      </c>
      <c r="C58" s="20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5">
        <f t="shared" si="8"/>
        <v>0</v>
      </c>
      <c r="Z58" s="2">
        <f t="shared" si="9"/>
        <v>1</v>
      </c>
    </row>
    <row r="59" spans="1:26" ht="12" customHeight="1">
      <c r="A59" s="19">
        <f>IF(B59="","",MAX($A$28:A58)+1)</f>
        <v>32</v>
      </c>
      <c r="B59" s="20">
        <v>2513602040</v>
      </c>
      <c r="C59" s="20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5">
        <f t="shared" si="8"/>
        <v>0</v>
      </c>
      <c r="Z59" s="2">
        <f t="shared" si="9"/>
        <v>1</v>
      </c>
    </row>
    <row r="60" spans="1:26" ht="12" customHeight="1">
      <c r="A60" s="19">
        <f>IF(B60="","",MAX($A$28:A59)+1)</f>
        <v>33</v>
      </c>
      <c r="B60" s="20">
        <v>2513602040</v>
      </c>
      <c r="C60" s="20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5">
        <f t="shared" ref="Y60" si="10">IF(D60="Girmedi","",IF(D60="Kopya","",IF(B60="","",SUM(E60:X60))))</f>
        <v>0</v>
      </c>
      <c r="Z60" s="2">
        <f t="shared" si="9"/>
        <v>1</v>
      </c>
    </row>
    <row r="61" spans="1:26" ht="12" customHeight="1">
      <c r="A61" s="19">
        <f>IF(B61="","",MAX($A$28:A60)+1)</f>
        <v>34</v>
      </c>
      <c r="B61" s="20">
        <v>2513602040</v>
      </c>
      <c r="C61" s="20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5">
        <f t="shared" ref="Y61:Y124" si="11">IF(D61="Girmedi","",IF(D61="Kopya","",IF(B61="","",SUM(E61:X61))))</f>
        <v>0</v>
      </c>
    </row>
    <row r="62" spans="1:26" ht="12" customHeight="1">
      <c r="A62" s="19">
        <f>IF(B62="","",MAX($A$28:A61)+1)</f>
        <v>35</v>
      </c>
      <c r="B62" s="20">
        <v>2513602040</v>
      </c>
      <c r="C62" s="20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5">
        <f t="shared" si="11"/>
        <v>0</v>
      </c>
    </row>
    <row r="63" spans="1:26" ht="12" customHeight="1">
      <c r="A63" s="19">
        <f>IF(B63="","",MAX($A$28:A62)+1)</f>
        <v>36</v>
      </c>
      <c r="B63" s="20">
        <v>2513602040</v>
      </c>
      <c r="C63" s="20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5">
        <f t="shared" si="11"/>
        <v>0</v>
      </c>
    </row>
    <row r="64" spans="1:26" ht="12" customHeight="1">
      <c r="A64" s="19">
        <f>IF(B64="","",MAX($A$28:A63)+1)</f>
        <v>37</v>
      </c>
      <c r="B64" s="20">
        <v>2513602040</v>
      </c>
      <c r="C64" s="20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5">
        <f t="shared" si="11"/>
        <v>0</v>
      </c>
    </row>
    <row r="65" spans="1:25" ht="12" customHeight="1">
      <c r="A65" s="19">
        <f>IF(B65="","",MAX($A$28:A64)+1)</f>
        <v>38</v>
      </c>
      <c r="B65" s="20">
        <v>2513602040</v>
      </c>
      <c r="C65" s="20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5">
        <f t="shared" si="11"/>
        <v>0</v>
      </c>
    </row>
    <row r="66" spans="1:25" ht="12" customHeight="1">
      <c r="A66" s="19">
        <f>IF(B66="","",MAX($A$28:A65)+1)</f>
        <v>39</v>
      </c>
      <c r="B66" s="20">
        <v>2513602040</v>
      </c>
      <c r="C66" s="20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5">
        <f t="shared" si="11"/>
        <v>0</v>
      </c>
    </row>
    <row r="67" spans="1:25" ht="12" customHeight="1">
      <c r="A67" s="19">
        <f>IF(B67="","",MAX($A$28:A66)+1)</f>
        <v>40</v>
      </c>
      <c r="B67" s="20">
        <v>2513602040</v>
      </c>
      <c r="C67" s="20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5">
        <f t="shared" si="11"/>
        <v>0</v>
      </c>
    </row>
    <row r="68" spans="1:25" ht="12" customHeight="1">
      <c r="A68" s="19">
        <f>IF(B68="","",MAX($A$28:A67)+1)</f>
        <v>41</v>
      </c>
      <c r="B68" s="20">
        <v>2513602040</v>
      </c>
      <c r="C68" s="20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5">
        <f t="shared" si="11"/>
        <v>0</v>
      </c>
    </row>
    <row r="69" spans="1:25" ht="12" customHeight="1">
      <c r="A69" s="19">
        <f>IF(B69="","",MAX($A$28:A68)+1)</f>
        <v>42</v>
      </c>
      <c r="B69" s="20">
        <v>2513602040</v>
      </c>
      <c r="C69" s="20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5">
        <f t="shared" si="11"/>
        <v>0</v>
      </c>
    </row>
    <row r="70" spans="1:25" ht="12" customHeight="1">
      <c r="A70" s="19">
        <f>IF(B70="","",MAX($A$28:A69)+1)</f>
        <v>43</v>
      </c>
      <c r="B70" s="20">
        <v>2513602040</v>
      </c>
      <c r="C70" s="20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5">
        <f t="shared" si="11"/>
        <v>0</v>
      </c>
    </row>
    <row r="71" spans="1:25" ht="12" customHeight="1">
      <c r="A71" s="19">
        <f>IF(B71="","",MAX($A$28:A70)+1)</f>
        <v>44</v>
      </c>
      <c r="B71" s="20">
        <v>2513602040</v>
      </c>
      <c r="C71" s="20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5">
        <f t="shared" si="11"/>
        <v>0</v>
      </c>
    </row>
    <row r="72" spans="1:25" ht="12" customHeight="1">
      <c r="A72" s="19">
        <f>IF(B72="","",MAX($A$28:A71)+1)</f>
        <v>45</v>
      </c>
      <c r="B72" s="20">
        <v>2513602040</v>
      </c>
      <c r="C72" s="20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5">
        <f t="shared" si="11"/>
        <v>0</v>
      </c>
    </row>
    <row r="73" spans="1:25" ht="12" customHeight="1">
      <c r="A73" s="19">
        <f>IF(B73="","",MAX($A$28:A72)+1)</f>
        <v>46</v>
      </c>
      <c r="B73" s="20">
        <v>2513602040</v>
      </c>
      <c r="C73" s="20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5">
        <f t="shared" si="11"/>
        <v>0</v>
      </c>
    </row>
    <row r="74" spans="1:25" ht="12" customHeight="1">
      <c r="A74" s="19">
        <f>IF(B74="","",MAX($A$28:A73)+1)</f>
        <v>47</v>
      </c>
      <c r="B74" s="20">
        <v>2513602040</v>
      </c>
      <c r="C74" s="20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5">
        <f t="shared" si="11"/>
        <v>0</v>
      </c>
    </row>
    <row r="75" spans="1:25" ht="12" customHeight="1">
      <c r="A75" s="19">
        <f>IF(B75="","",MAX($A$28:A74)+1)</f>
        <v>48</v>
      </c>
      <c r="B75" s="20">
        <v>2513602040</v>
      </c>
      <c r="C75" s="20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5">
        <f t="shared" si="11"/>
        <v>0</v>
      </c>
    </row>
    <row r="76" spans="1:25" ht="12" customHeight="1">
      <c r="A76" s="19">
        <f>IF(B76="","",MAX($A$28:A75)+1)</f>
        <v>49</v>
      </c>
      <c r="B76" s="20">
        <v>2513602040</v>
      </c>
      <c r="C76" s="20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5">
        <f t="shared" si="11"/>
        <v>0</v>
      </c>
    </row>
    <row r="77" spans="1:25" ht="12" customHeight="1">
      <c r="A77" s="19">
        <f>IF(B77="","",MAX($A$28:A76)+1)</f>
        <v>50</v>
      </c>
      <c r="B77" s="20">
        <v>2513602040</v>
      </c>
      <c r="C77" s="20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5">
        <f t="shared" si="11"/>
        <v>0</v>
      </c>
    </row>
    <row r="78" spans="1:25" ht="12" customHeight="1">
      <c r="A78" s="19">
        <f>IF(B78="","",MAX($A$28:A77)+1)</f>
        <v>51</v>
      </c>
      <c r="B78" s="20">
        <v>2513602040</v>
      </c>
      <c r="C78" s="20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5">
        <f t="shared" si="11"/>
        <v>0</v>
      </c>
    </row>
    <row r="79" spans="1:25" ht="12" customHeight="1">
      <c r="A79" s="19">
        <f>IF(B79="","",MAX($A$28:A78)+1)</f>
        <v>52</v>
      </c>
      <c r="B79" s="20">
        <v>2513602040</v>
      </c>
      <c r="C79" s="20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5">
        <f t="shared" si="11"/>
        <v>0</v>
      </c>
    </row>
    <row r="80" spans="1:25" ht="12" customHeight="1">
      <c r="A80" s="19">
        <f>IF(B80="","",MAX($A$28:A79)+1)</f>
        <v>53</v>
      </c>
      <c r="B80" s="20">
        <v>2513602040</v>
      </c>
      <c r="C80" s="20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5">
        <f t="shared" si="11"/>
        <v>0</v>
      </c>
    </row>
    <row r="81" spans="1:25" ht="12" customHeight="1">
      <c r="A81" s="19">
        <f>IF(B81="","",MAX($A$28:A80)+1)</f>
        <v>54</v>
      </c>
      <c r="B81" s="20">
        <v>2513602040</v>
      </c>
      <c r="C81" s="20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5">
        <f t="shared" si="11"/>
        <v>0</v>
      </c>
    </row>
    <row r="82" spans="1:25" ht="12" customHeight="1">
      <c r="A82" s="19">
        <f>IF(B82="","",MAX($A$28:A81)+1)</f>
        <v>55</v>
      </c>
      <c r="B82" s="20">
        <v>2513602040</v>
      </c>
      <c r="C82" s="20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5">
        <f t="shared" si="11"/>
        <v>0</v>
      </c>
    </row>
    <row r="83" spans="1:25" ht="12" customHeight="1">
      <c r="A83" s="19">
        <f>IF(B83="","",MAX($A$28:A82)+1)</f>
        <v>56</v>
      </c>
      <c r="B83" s="20">
        <v>2513602040</v>
      </c>
      <c r="C83" s="20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5">
        <f t="shared" si="11"/>
        <v>0</v>
      </c>
    </row>
    <row r="84" spans="1:25" ht="12" customHeight="1">
      <c r="A84" s="19">
        <f>IF(B84="","",MAX($A$28:A83)+1)</f>
        <v>57</v>
      </c>
      <c r="B84" s="20">
        <v>2513602040</v>
      </c>
      <c r="C84" s="20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5">
        <f t="shared" si="11"/>
        <v>0</v>
      </c>
    </row>
    <row r="85" spans="1:25" ht="12" customHeight="1">
      <c r="A85" s="19">
        <f>IF(B85="","",MAX($A$28:A84)+1)</f>
        <v>58</v>
      </c>
      <c r="B85" s="20">
        <v>2513602040</v>
      </c>
      <c r="C85" s="20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5">
        <f t="shared" si="11"/>
        <v>0</v>
      </c>
    </row>
    <row r="86" spans="1:25" ht="12" customHeight="1">
      <c r="A86" s="19">
        <f>IF(B86="","",MAX($A$28:A85)+1)</f>
        <v>59</v>
      </c>
      <c r="B86" s="20">
        <v>2513602040</v>
      </c>
      <c r="C86" s="20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5">
        <f t="shared" si="11"/>
        <v>0</v>
      </c>
    </row>
    <row r="87" spans="1:25" ht="12" customHeight="1">
      <c r="A87" s="19">
        <f>IF(B87="","",MAX($A$28:A86)+1)</f>
        <v>60</v>
      </c>
      <c r="B87" s="20">
        <v>2513602040</v>
      </c>
      <c r="C87" s="20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5">
        <f t="shared" si="11"/>
        <v>0</v>
      </c>
    </row>
    <row r="88" spans="1:25" ht="12" customHeight="1">
      <c r="A88" s="19">
        <f>IF(B88="","",MAX($A$28:A87)+1)</f>
        <v>61</v>
      </c>
      <c r="B88" s="20">
        <v>2513602040</v>
      </c>
      <c r="C88" s="20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5">
        <f t="shared" si="11"/>
        <v>0</v>
      </c>
    </row>
    <row r="89" spans="1:25" ht="12" customHeight="1">
      <c r="A89" s="19">
        <f>IF(B89="","",MAX($A$28:A88)+1)</f>
        <v>62</v>
      </c>
      <c r="B89" s="20">
        <v>2513602040</v>
      </c>
      <c r="C89" s="20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5">
        <f t="shared" si="11"/>
        <v>0</v>
      </c>
    </row>
    <row r="90" spans="1:25" ht="12" customHeight="1">
      <c r="A90" s="19">
        <f>IF(B90="","",MAX($A$28:A89)+1)</f>
        <v>63</v>
      </c>
      <c r="B90" s="20">
        <v>2513602040</v>
      </c>
      <c r="C90" s="20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5">
        <f t="shared" si="11"/>
        <v>0</v>
      </c>
    </row>
    <row r="91" spans="1:25" ht="12" customHeight="1">
      <c r="A91" s="19">
        <f>IF(B91="","",MAX($A$28:A90)+1)</f>
        <v>64</v>
      </c>
      <c r="B91" s="20">
        <v>2513602040</v>
      </c>
      <c r="C91" s="20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5">
        <f t="shared" si="11"/>
        <v>0</v>
      </c>
    </row>
    <row r="92" spans="1:25" ht="12" customHeight="1">
      <c r="A92" s="19">
        <f>IF(B92="","",MAX($A$28:A91)+1)</f>
        <v>65</v>
      </c>
      <c r="B92" s="20">
        <v>2513602040</v>
      </c>
      <c r="C92" s="20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5">
        <f t="shared" si="11"/>
        <v>0</v>
      </c>
    </row>
    <row r="93" spans="1:25" ht="12" customHeight="1">
      <c r="A93" s="19">
        <f>IF(B93="","",MAX($A$28:A92)+1)</f>
        <v>66</v>
      </c>
      <c r="B93" s="20">
        <v>2513602040</v>
      </c>
      <c r="C93" s="20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5">
        <f t="shared" si="11"/>
        <v>0</v>
      </c>
    </row>
    <row r="94" spans="1:25" ht="12" customHeight="1">
      <c r="A94" s="19">
        <f>IF(B94="","",MAX($A$28:A93)+1)</f>
        <v>67</v>
      </c>
      <c r="B94" s="20">
        <v>2513602040</v>
      </c>
      <c r="C94" s="20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5">
        <f t="shared" si="11"/>
        <v>0</v>
      </c>
    </row>
    <row r="95" spans="1:25" ht="12" customHeight="1">
      <c r="A95" s="19">
        <f>IF(B95="","",MAX($A$28:A94)+1)</f>
        <v>68</v>
      </c>
      <c r="B95" s="20">
        <v>2513602040</v>
      </c>
      <c r="C95" s="20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5">
        <f t="shared" si="11"/>
        <v>0</v>
      </c>
    </row>
    <row r="96" spans="1:25" ht="12" customHeight="1">
      <c r="A96" s="19">
        <f>IF(B96="","",MAX($A$28:A95)+1)</f>
        <v>69</v>
      </c>
      <c r="B96" s="20">
        <v>2513602040</v>
      </c>
      <c r="C96" s="20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5">
        <f t="shared" si="11"/>
        <v>0</v>
      </c>
    </row>
    <row r="97" spans="1:25" ht="12" customHeight="1">
      <c r="A97" s="19">
        <f>IF(B97="","",MAX($A$28:A96)+1)</f>
        <v>70</v>
      </c>
      <c r="B97" s="20">
        <v>2513602040</v>
      </c>
      <c r="C97" s="20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5">
        <f t="shared" si="11"/>
        <v>0</v>
      </c>
    </row>
    <row r="98" spans="1:25" ht="12" customHeight="1">
      <c r="A98" s="19">
        <f>IF(B98="","",MAX($A$28:A97)+1)</f>
        <v>71</v>
      </c>
      <c r="B98" s="20">
        <v>2513602040</v>
      </c>
      <c r="C98" s="20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5">
        <f t="shared" si="11"/>
        <v>0</v>
      </c>
    </row>
    <row r="99" spans="1:25" ht="12" customHeight="1">
      <c r="A99" s="19">
        <f>IF(B99="","",MAX($A$28:A98)+1)</f>
        <v>72</v>
      </c>
      <c r="B99" s="20">
        <v>2513602040</v>
      </c>
      <c r="C99" s="20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5">
        <f t="shared" si="11"/>
        <v>0</v>
      </c>
    </row>
    <row r="100" spans="1:25" ht="12" customHeight="1">
      <c r="A100" s="19">
        <f>IF(B100="","",MAX($A$28:A99)+1)</f>
        <v>73</v>
      </c>
      <c r="B100" s="20">
        <v>2513602040</v>
      </c>
      <c r="C100" s="20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5">
        <f t="shared" si="11"/>
        <v>0</v>
      </c>
    </row>
    <row r="101" spans="1:25" ht="12" customHeight="1">
      <c r="A101" s="19">
        <f>IF(B101="","",MAX($A$28:A100)+1)</f>
        <v>74</v>
      </c>
      <c r="B101" s="20">
        <v>2513602040</v>
      </c>
      <c r="C101" s="20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5">
        <f t="shared" si="11"/>
        <v>0</v>
      </c>
    </row>
    <row r="102" spans="1:25" ht="12" customHeight="1">
      <c r="A102" s="19">
        <f>IF(B102="","",MAX($A$28:A101)+1)</f>
        <v>75</v>
      </c>
      <c r="B102" s="20">
        <v>2513602040</v>
      </c>
      <c r="C102" s="20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5">
        <f t="shared" si="11"/>
        <v>0</v>
      </c>
    </row>
    <row r="103" spans="1:25" ht="12" customHeight="1">
      <c r="A103" s="19">
        <f>IF(B103="","",MAX($A$28:A102)+1)</f>
        <v>76</v>
      </c>
      <c r="B103" s="20">
        <v>2513602040</v>
      </c>
      <c r="C103" s="20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5">
        <f t="shared" si="11"/>
        <v>0</v>
      </c>
    </row>
    <row r="104" spans="1:25" ht="12" customHeight="1">
      <c r="A104" s="19">
        <f>IF(B104="","",MAX($A$28:A103)+1)</f>
        <v>77</v>
      </c>
      <c r="B104" s="20">
        <v>2513602040</v>
      </c>
      <c r="C104" s="20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5">
        <f t="shared" si="11"/>
        <v>0</v>
      </c>
    </row>
    <row r="105" spans="1:25" ht="12" customHeight="1">
      <c r="A105" s="19">
        <f>IF(B105="","",MAX($A$28:A104)+1)</f>
        <v>78</v>
      </c>
      <c r="B105" s="20">
        <v>2513602040</v>
      </c>
      <c r="C105" s="20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5">
        <f t="shared" si="11"/>
        <v>0</v>
      </c>
    </row>
    <row r="106" spans="1:25" ht="12" customHeight="1">
      <c r="A106" s="19">
        <f>IF(B106="","",MAX($A$28:A105)+1)</f>
        <v>79</v>
      </c>
      <c r="B106" s="20">
        <v>2513602040</v>
      </c>
      <c r="C106" s="20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5">
        <f t="shared" si="11"/>
        <v>0</v>
      </c>
    </row>
    <row r="107" spans="1:25" ht="12" customHeight="1">
      <c r="A107" s="19">
        <f>IF(B107="","",MAX($A$28:A106)+1)</f>
        <v>80</v>
      </c>
      <c r="B107" s="20">
        <v>2513602040</v>
      </c>
      <c r="C107" s="20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5">
        <f t="shared" si="11"/>
        <v>0</v>
      </c>
    </row>
    <row r="108" spans="1:25" ht="12" customHeight="1">
      <c r="A108" s="19">
        <f>IF(B108="","",MAX($A$28:A107)+1)</f>
        <v>81</v>
      </c>
      <c r="B108" s="20">
        <v>2513602040</v>
      </c>
      <c r="C108" s="20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5">
        <f t="shared" si="11"/>
        <v>0</v>
      </c>
    </row>
    <row r="109" spans="1:25" ht="12" customHeight="1">
      <c r="A109" s="19">
        <f>IF(B109="","",MAX($A$28:A108)+1)</f>
        <v>82</v>
      </c>
      <c r="B109" s="20">
        <v>2513602040</v>
      </c>
      <c r="C109" s="20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5">
        <f t="shared" si="11"/>
        <v>0</v>
      </c>
    </row>
    <row r="110" spans="1:25" ht="12" customHeight="1">
      <c r="A110" s="19">
        <f>IF(B110="","",MAX($A$28:A109)+1)</f>
        <v>83</v>
      </c>
      <c r="B110" s="20">
        <v>2513602040</v>
      </c>
      <c r="C110" s="20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5">
        <f t="shared" si="11"/>
        <v>0</v>
      </c>
    </row>
    <row r="111" spans="1:25" ht="12" customHeight="1">
      <c r="A111" s="19">
        <f>IF(B111="","",MAX($A$28:A110)+1)</f>
        <v>84</v>
      </c>
      <c r="B111" s="20">
        <v>2513602040</v>
      </c>
      <c r="C111" s="20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5">
        <f t="shared" si="11"/>
        <v>0</v>
      </c>
    </row>
    <row r="112" spans="1:25" ht="12" customHeight="1">
      <c r="A112" s="19">
        <f>IF(B112="","",MAX($A$28:A111)+1)</f>
        <v>85</v>
      </c>
      <c r="B112" s="20">
        <v>2513602040</v>
      </c>
      <c r="C112" s="20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5">
        <f t="shared" si="11"/>
        <v>0</v>
      </c>
    </row>
    <row r="113" spans="1:25" ht="12" customHeight="1">
      <c r="A113" s="19">
        <f>IF(B113="","",MAX($A$28:A112)+1)</f>
        <v>86</v>
      </c>
      <c r="B113" s="20">
        <v>2513602040</v>
      </c>
      <c r="C113" s="20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5">
        <f t="shared" si="11"/>
        <v>0</v>
      </c>
    </row>
    <row r="114" spans="1:25" ht="12" customHeight="1">
      <c r="A114" s="19">
        <f>IF(B114="","",MAX($A$28:A113)+1)</f>
        <v>87</v>
      </c>
      <c r="B114" s="20">
        <v>2513602040</v>
      </c>
      <c r="C114" s="20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5">
        <f t="shared" si="11"/>
        <v>0</v>
      </c>
    </row>
    <row r="115" spans="1:25" ht="12" customHeight="1">
      <c r="A115" s="19">
        <f>IF(B115="","",MAX($A$28:A114)+1)</f>
        <v>88</v>
      </c>
      <c r="B115" s="20">
        <v>2513602040</v>
      </c>
      <c r="C115" s="20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5">
        <f t="shared" si="11"/>
        <v>0</v>
      </c>
    </row>
    <row r="116" spans="1:25" ht="12" customHeight="1">
      <c r="A116" s="19">
        <f>IF(B116="","",MAX($A$28:A115)+1)</f>
        <v>89</v>
      </c>
      <c r="B116" s="20">
        <v>2513602040</v>
      </c>
      <c r="C116" s="20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5">
        <f t="shared" si="11"/>
        <v>0</v>
      </c>
    </row>
    <row r="117" spans="1:25" ht="12" customHeight="1">
      <c r="A117" s="19">
        <f>IF(B117="","",MAX($A$28:A116)+1)</f>
        <v>90</v>
      </c>
      <c r="B117" s="20">
        <v>2513602040</v>
      </c>
      <c r="C117" s="20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5">
        <f t="shared" si="11"/>
        <v>0</v>
      </c>
    </row>
    <row r="118" spans="1:25" ht="12" customHeight="1">
      <c r="A118" s="19">
        <f>IF(B118="","",MAX($A$28:A117)+1)</f>
        <v>91</v>
      </c>
      <c r="B118" s="20">
        <v>2513602040</v>
      </c>
      <c r="C118" s="20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5">
        <f t="shared" si="11"/>
        <v>0</v>
      </c>
    </row>
    <row r="119" spans="1:25" ht="12" customHeight="1">
      <c r="A119" s="19">
        <f>IF(B119="","",MAX($A$28:A118)+1)</f>
        <v>92</v>
      </c>
      <c r="B119" s="20">
        <v>2513602040</v>
      </c>
      <c r="C119" s="20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5">
        <f t="shared" si="11"/>
        <v>0</v>
      </c>
    </row>
    <row r="120" spans="1:25" ht="12" customHeight="1">
      <c r="A120" s="19">
        <f>IF(B120="","",MAX($A$28:A119)+1)</f>
        <v>93</v>
      </c>
      <c r="B120" s="20">
        <v>2513602040</v>
      </c>
      <c r="C120" s="20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5">
        <f t="shared" si="11"/>
        <v>0</v>
      </c>
    </row>
    <row r="121" spans="1:25" ht="12" customHeight="1">
      <c r="A121" s="19">
        <f>IF(B121="","",MAX($A$28:A120)+1)</f>
        <v>94</v>
      </c>
      <c r="B121" s="20">
        <v>2513602040</v>
      </c>
      <c r="C121" s="20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5">
        <f t="shared" si="11"/>
        <v>0</v>
      </c>
    </row>
    <row r="122" spans="1:25" ht="12" customHeight="1">
      <c r="A122" s="19">
        <f>IF(B122="","",MAX($A$28:A121)+1)</f>
        <v>95</v>
      </c>
      <c r="B122" s="20">
        <v>2513602040</v>
      </c>
      <c r="C122" s="20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5">
        <f t="shared" si="11"/>
        <v>0</v>
      </c>
    </row>
    <row r="123" spans="1:25" ht="12" customHeight="1">
      <c r="A123" s="19">
        <f>IF(B123="","",MAX($A$28:A122)+1)</f>
        <v>96</v>
      </c>
      <c r="B123" s="20">
        <v>2513602040</v>
      </c>
      <c r="C123" s="20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5">
        <f t="shared" si="11"/>
        <v>0</v>
      </c>
    </row>
    <row r="124" spans="1:25" ht="12" customHeight="1">
      <c r="A124" s="19">
        <f>IF(B124="","",MAX($A$28:A123)+1)</f>
        <v>97</v>
      </c>
      <c r="B124" s="20">
        <v>2513602040</v>
      </c>
      <c r="C124" s="20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5">
        <f t="shared" si="11"/>
        <v>0</v>
      </c>
    </row>
    <row r="125" spans="1:25" ht="12" customHeight="1">
      <c r="A125" s="19">
        <f>IF(B125="","",MAX($A$28:A124)+1)</f>
        <v>98</v>
      </c>
      <c r="B125" s="20">
        <v>2513602040</v>
      </c>
      <c r="C125" s="20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5">
        <f t="shared" ref="Y125:Y167" si="12">IF(D125="Girmedi","",IF(D125="Kopya","",IF(B125="","",SUM(E125:X125))))</f>
        <v>0</v>
      </c>
    </row>
    <row r="126" spans="1:25" ht="12" customHeight="1">
      <c r="A126" s="19">
        <f>IF(B126="","",MAX($A$28:A125)+1)</f>
        <v>99</v>
      </c>
      <c r="B126" s="20">
        <v>2513602040</v>
      </c>
      <c r="C126" s="20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5">
        <f t="shared" si="12"/>
        <v>0</v>
      </c>
    </row>
    <row r="127" spans="1:25" ht="12" customHeight="1">
      <c r="A127" s="19">
        <f>IF(B127="","",MAX($A$28:A126)+1)</f>
        <v>100</v>
      </c>
      <c r="B127" s="20">
        <v>2513602040</v>
      </c>
      <c r="C127" s="20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5">
        <f t="shared" si="12"/>
        <v>0</v>
      </c>
    </row>
    <row r="128" spans="1:25" ht="12" customHeight="1">
      <c r="A128" s="19">
        <f>IF(B128="","",MAX($A$28:A127)+1)</f>
        <v>101</v>
      </c>
      <c r="B128" s="20">
        <v>2513602040</v>
      </c>
      <c r="C128" s="20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5">
        <f t="shared" si="12"/>
        <v>0</v>
      </c>
    </row>
    <row r="129" spans="1:25" ht="12" customHeight="1">
      <c r="A129" s="19">
        <f>IF(B129="","",MAX($A$28:A128)+1)</f>
        <v>102</v>
      </c>
      <c r="B129" s="20">
        <v>2513602040</v>
      </c>
      <c r="C129" s="20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5">
        <f t="shared" si="12"/>
        <v>0</v>
      </c>
    </row>
    <row r="130" spans="1:25" ht="12" customHeight="1">
      <c r="A130" s="19">
        <f>IF(B130="","",MAX($A$28:A129)+1)</f>
        <v>103</v>
      </c>
      <c r="B130" s="20">
        <v>2513602040</v>
      </c>
      <c r="C130" s="20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5">
        <f t="shared" si="12"/>
        <v>0</v>
      </c>
    </row>
    <row r="131" spans="1:25" ht="12" customHeight="1">
      <c r="A131" s="19">
        <f>IF(B131="","",MAX($A$28:A130)+1)</f>
        <v>104</v>
      </c>
      <c r="B131" s="20">
        <v>2513602040</v>
      </c>
      <c r="C131" s="20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5">
        <f t="shared" si="12"/>
        <v>0</v>
      </c>
    </row>
    <row r="132" spans="1:25" ht="12" customHeight="1">
      <c r="A132" s="19">
        <f>IF(B132="","",MAX($A$28:A131)+1)</f>
        <v>105</v>
      </c>
      <c r="B132" s="20">
        <v>2513602040</v>
      </c>
      <c r="C132" s="20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5">
        <f t="shared" si="12"/>
        <v>0</v>
      </c>
    </row>
    <row r="133" spans="1:25" ht="12" customHeight="1">
      <c r="A133" s="19">
        <f>IF(B133="","",MAX($A$28:A132)+1)</f>
        <v>106</v>
      </c>
      <c r="B133" s="20">
        <v>2513602040</v>
      </c>
      <c r="C133" s="20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5">
        <f t="shared" si="12"/>
        <v>0</v>
      </c>
    </row>
    <row r="134" spans="1:25" ht="12" customHeight="1">
      <c r="A134" s="19">
        <f>IF(B134="","",MAX($A$28:A133)+1)</f>
        <v>107</v>
      </c>
      <c r="B134" s="20">
        <v>2513602040</v>
      </c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5">
        <f t="shared" si="12"/>
        <v>0</v>
      </c>
    </row>
    <row r="135" spans="1:25" ht="12" customHeight="1">
      <c r="A135" s="19">
        <f>IF(B135="","",MAX($A$28:A134)+1)</f>
        <v>108</v>
      </c>
      <c r="B135" s="20">
        <v>2513602040</v>
      </c>
      <c r="C135" s="20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5">
        <f t="shared" si="12"/>
        <v>0</v>
      </c>
    </row>
    <row r="136" spans="1:25" ht="12" customHeight="1">
      <c r="A136" s="19">
        <f>IF(B136="","",MAX($A$28:A135)+1)</f>
        <v>109</v>
      </c>
      <c r="B136" s="20">
        <v>2513602040</v>
      </c>
      <c r="C136" s="20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5">
        <f t="shared" si="12"/>
        <v>0</v>
      </c>
    </row>
    <row r="137" spans="1:25" ht="12" customHeight="1">
      <c r="A137" s="19">
        <f>IF(B137="","",MAX($A$28:A136)+1)</f>
        <v>110</v>
      </c>
      <c r="B137" s="20">
        <v>2513602040</v>
      </c>
      <c r="C137" s="20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5">
        <f t="shared" si="12"/>
        <v>0</v>
      </c>
    </row>
    <row r="138" spans="1:25" ht="12" customHeight="1">
      <c r="A138" s="19">
        <f>IF(B138="","",MAX($A$28:A137)+1)</f>
        <v>111</v>
      </c>
      <c r="B138" s="20">
        <v>2513602040</v>
      </c>
      <c r="C138" s="20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5">
        <f t="shared" si="12"/>
        <v>0</v>
      </c>
    </row>
    <row r="139" spans="1:25" ht="12" customHeight="1">
      <c r="A139" s="19">
        <f>IF(B139="","",MAX($A$28:A138)+1)</f>
        <v>112</v>
      </c>
      <c r="B139" s="20">
        <v>2513602040</v>
      </c>
      <c r="C139" s="20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5">
        <f t="shared" si="12"/>
        <v>0</v>
      </c>
    </row>
    <row r="140" spans="1:25" ht="12" customHeight="1">
      <c r="A140" s="19">
        <f>IF(B140="","",MAX($A$28:A139)+1)</f>
        <v>113</v>
      </c>
      <c r="B140" s="20">
        <v>2513602040</v>
      </c>
      <c r="C140" s="20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5">
        <f t="shared" si="12"/>
        <v>0</v>
      </c>
    </row>
    <row r="141" spans="1:25" ht="12" customHeight="1">
      <c r="A141" s="19">
        <f>IF(B141="","",MAX($A$28:A140)+1)</f>
        <v>114</v>
      </c>
      <c r="B141" s="20">
        <v>2513602040</v>
      </c>
      <c r="C141" s="20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5">
        <f t="shared" si="12"/>
        <v>0</v>
      </c>
    </row>
    <row r="142" spans="1:25" ht="12" customHeight="1">
      <c r="A142" s="19">
        <f>IF(B142="","",MAX($A$28:A141)+1)</f>
        <v>115</v>
      </c>
      <c r="B142" s="20">
        <v>2513602040</v>
      </c>
      <c r="C142" s="20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5">
        <f t="shared" si="12"/>
        <v>0</v>
      </c>
    </row>
    <row r="143" spans="1:25" ht="12" customHeight="1">
      <c r="A143" s="19">
        <f>IF(B143="","",MAX($A$28:A142)+1)</f>
        <v>116</v>
      </c>
      <c r="B143" s="20">
        <v>2513602040</v>
      </c>
      <c r="C143" s="20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5">
        <f t="shared" si="12"/>
        <v>0</v>
      </c>
    </row>
    <row r="144" spans="1:25" ht="12" customHeight="1">
      <c r="A144" s="19">
        <f>IF(B144="","",MAX($A$28:A143)+1)</f>
        <v>117</v>
      </c>
      <c r="B144" s="20">
        <v>2513602040</v>
      </c>
      <c r="C144" s="20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5">
        <f t="shared" si="12"/>
        <v>0</v>
      </c>
    </row>
    <row r="145" spans="1:25" ht="12" customHeight="1">
      <c r="A145" s="19">
        <f>IF(B145="","",MAX($A$28:A144)+1)</f>
        <v>118</v>
      </c>
      <c r="B145" s="20">
        <v>2513602040</v>
      </c>
      <c r="C145" s="20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5">
        <f t="shared" si="12"/>
        <v>0</v>
      </c>
    </row>
    <row r="146" spans="1:25" ht="12" customHeight="1">
      <c r="A146" s="19">
        <f>IF(B146="","",MAX($A$28:A145)+1)</f>
        <v>119</v>
      </c>
      <c r="B146" s="20">
        <v>2513602040</v>
      </c>
      <c r="C146" s="20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5">
        <f t="shared" si="12"/>
        <v>0</v>
      </c>
    </row>
    <row r="147" spans="1:25" ht="12" customHeight="1">
      <c r="A147" s="19">
        <f>IF(B147="","",MAX($A$28:A146)+1)</f>
        <v>120</v>
      </c>
      <c r="B147" s="20">
        <v>2513602040</v>
      </c>
      <c r="C147" s="20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5">
        <f t="shared" si="12"/>
        <v>0</v>
      </c>
    </row>
    <row r="148" spans="1:25" ht="12" customHeight="1">
      <c r="A148" s="19">
        <f>IF(B148="","",MAX($A$28:A147)+1)</f>
        <v>121</v>
      </c>
      <c r="B148" s="20">
        <v>2513602040</v>
      </c>
      <c r="C148" s="20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5">
        <f t="shared" si="12"/>
        <v>0</v>
      </c>
    </row>
    <row r="149" spans="1:25" ht="12" customHeight="1">
      <c r="A149" s="19">
        <f>IF(B149="","",MAX($A$28:A148)+1)</f>
        <v>122</v>
      </c>
      <c r="B149" s="20">
        <v>2513602040</v>
      </c>
      <c r="C149" s="20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5">
        <f t="shared" si="12"/>
        <v>0</v>
      </c>
    </row>
    <row r="150" spans="1:25" ht="12" customHeight="1">
      <c r="A150" s="19">
        <f>IF(B150="","",MAX($A$28:A149)+1)</f>
        <v>123</v>
      </c>
      <c r="B150" s="20">
        <v>2513602040</v>
      </c>
      <c r="C150" s="20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5">
        <f t="shared" si="12"/>
        <v>0</v>
      </c>
    </row>
    <row r="151" spans="1:25" ht="12" customHeight="1">
      <c r="A151" s="19">
        <f>IF(B151="","",MAX($A$28:A150)+1)</f>
        <v>124</v>
      </c>
      <c r="B151" s="20">
        <v>2513602040</v>
      </c>
      <c r="C151" s="20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5">
        <f t="shared" si="12"/>
        <v>0</v>
      </c>
    </row>
    <row r="152" spans="1:25" ht="12" customHeight="1">
      <c r="A152" s="19">
        <f>IF(B152="","",MAX($A$28:A151)+1)</f>
        <v>125</v>
      </c>
      <c r="B152" s="20">
        <v>2513602040</v>
      </c>
      <c r="C152" s="20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5">
        <f t="shared" si="12"/>
        <v>0</v>
      </c>
    </row>
    <row r="153" spans="1:25" ht="12" customHeight="1">
      <c r="A153" s="19">
        <f>IF(B153="","",MAX($A$28:A152)+1)</f>
        <v>126</v>
      </c>
      <c r="B153" s="20">
        <v>2513602040</v>
      </c>
      <c r="C153" s="20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5">
        <f t="shared" si="12"/>
        <v>0</v>
      </c>
    </row>
    <row r="154" spans="1:25" ht="12" customHeight="1">
      <c r="A154" s="19">
        <f>IF(B154="","",MAX($A$28:A153)+1)</f>
        <v>127</v>
      </c>
      <c r="B154" s="20">
        <v>2513602040</v>
      </c>
      <c r="C154" s="20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5">
        <f t="shared" si="12"/>
        <v>0</v>
      </c>
    </row>
    <row r="155" spans="1:25" ht="12" customHeight="1">
      <c r="A155" s="19">
        <f>IF(B155="","",MAX($A$28:A154)+1)</f>
        <v>128</v>
      </c>
      <c r="B155" s="20">
        <v>2513602040</v>
      </c>
      <c r="C155" s="20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5">
        <f t="shared" si="12"/>
        <v>0</v>
      </c>
    </row>
    <row r="156" spans="1:25" ht="12" customHeight="1">
      <c r="A156" s="19">
        <f>IF(B156="","",MAX($A$28:A155)+1)</f>
        <v>129</v>
      </c>
      <c r="B156" s="20">
        <v>2513602040</v>
      </c>
      <c r="C156" s="20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5">
        <f t="shared" si="12"/>
        <v>0</v>
      </c>
    </row>
    <row r="157" spans="1:25" ht="12" customHeight="1">
      <c r="A157" s="19">
        <f>IF(B157="","",MAX($A$28:A156)+1)</f>
        <v>130</v>
      </c>
      <c r="B157" s="20">
        <v>2513602040</v>
      </c>
      <c r="C157" s="20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5">
        <f t="shared" si="12"/>
        <v>0</v>
      </c>
    </row>
    <row r="158" spans="1:25" ht="12" customHeight="1">
      <c r="A158" s="19">
        <f>IF(B158="","",MAX($A$28:A157)+1)</f>
        <v>131</v>
      </c>
      <c r="B158" s="20">
        <v>2513602040</v>
      </c>
      <c r="C158" s="20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5">
        <f t="shared" si="12"/>
        <v>0</v>
      </c>
    </row>
    <row r="159" spans="1:25" ht="12" customHeight="1">
      <c r="A159" s="19">
        <f>IF(B159="","",MAX($A$28:A158)+1)</f>
        <v>132</v>
      </c>
      <c r="B159" s="20">
        <v>2513602040</v>
      </c>
      <c r="C159" s="20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5">
        <f t="shared" si="12"/>
        <v>0</v>
      </c>
    </row>
    <row r="160" spans="1:25" ht="12" customHeight="1">
      <c r="A160" s="19">
        <f>IF(B160="","",MAX($A$28:A159)+1)</f>
        <v>133</v>
      </c>
      <c r="B160" s="20">
        <v>2513602040</v>
      </c>
      <c r="C160" s="20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5">
        <f t="shared" si="12"/>
        <v>0</v>
      </c>
    </row>
    <row r="161" spans="1:25" ht="12" customHeight="1">
      <c r="A161" s="19">
        <f>IF(B161="","",MAX($A$28:A160)+1)</f>
        <v>134</v>
      </c>
      <c r="B161" s="20">
        <v>2513602040</v>
      </c>
      <c r="C161" s="20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5">
        <f t="shared" si="12"/>
        <v>0</v>
      </c>
    </row>
    <row r="162" spans="1:25" ht="12" customHeight="1">
      <c r="A162" s="19">
        <f>IF(B162="","",MAX($A$28:A161)+1)</f>
        <v>135</v>
      </c>
      <c r="B162" s="20">
        <v>2513602040</v>
      </c>
      <c r="C162" s="20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5">
        <f t="shared" si="12"/>
        <v>0</v>
      </c>
    </row>
    <row r="163" spans="1:25" ht="12" customHeight="1">
      <c r="A163" s="19">
        <f>IF(B163="","",MAX($A$28:A162)+1)</f>
        <v>136</v>
      </c>
      <c r="B163" s="20">
        <v>2513602040</v>
      </c>
      <c r="C163" s="20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5">
        <f t="shared" si="12"/>
        <v>0</v>
      </c>
    </row>
    <row r="164" spans="1:25" ht="12" customHeight="1">
      <c r="A164" s="19">
        <f>IF(B164="","",MAX($A$28:A163)+1)</f>
        <v>137</v>
      </c>
      <c r="B164" s="20">
        <v>2513602040</v>
      </c>
      <c r="C164" s="20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5">
        <f t="shared" si="12"/>
        <v>0</v>
      </c>
    </row>
    <row r="165" spans="1:25" ht="12" customHeight="1">
      <c r="A165" s="19">
        <f>IF(B165="","",MAX($A$28:A164)+1)</f>
        <v>138</v>
      </c>
      <c r="B165" s="20">
        <v>2513602040</v>
      </c>
      <c r="C165" s="20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5">
        <f t="shared" si="12"/>
        <v>0</v>
      </c>
    </row>
    <row r="166" spans="1:25" ht="12" customHeight="1">
      <c r="A166" s="19">
        <f>IF(B166="","",MAX($A$28:A165)+1)</f>
        <v>139</v>
      </c>
      <c r="B166" s="20">
        <v>2513602040</v>
      </c>
      <c r="C166" s="20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5">
        <f t="shared" si="12"/>
        <v>0</v>
      </c>
    </row>
    <row r="167" spans="1:25" ht="12" customHeight="1">
      <c r="A167" s="19">
        <f>IF(B167="","",MAX($A$28:A166)+1)</f>
        <v>140</v>
      </c>
      <c r="B167" s="20">
        <v>2513602040</v>
      </c>
      <c r="C167" s="20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5">
        <f t="shared" si="12"/>
        <v>0</v>
      </c>
    </row>
  </sheetData>
  <mergeCells count="58">
    <mergeCell ref="A17:Y17"/>
    <mergeCell ref="C11:F11"/>
    <mergeCell ref="C12:F12"/>
    <mergeCell ref="P11:S11"/>
    <mergeCell ref="T11:Y11"/>
    <mergeCell ref="T12:Y12"/>
    <mergeCell ref="P12:S12"/>
    <mergeCell ref="H11:K11"/>
    <mergeCell ref="H12:K12"/>
    <mergeCell ref="L11:O11"/>
    <mergeCell ref="L12:O12"/>
    <mergeCell ref="H7:K7"/>
    <mergeCell ref="H8:K8"/>
    <mergeCell ref="H9:K9"/>
    <mergeCell ref="H10:K10"/>
    <mergeCell ref="T7:Y7"/>
    <mergeCell ref="T8:Y8"/>
    <mergeCell ref="T9:Y9"/>
    <mergeCell ref="T10:Y10"/>
    <mergeCell ref="L9:O9"/>
    <mergeCell ref="L8:O8"/>
    <mergeCell ref="L7:O7"/>
    <mergeCell ref="L10:O10"/>
    <mergeCell ref="A23:D23"/>
    <mergeCell ref="A24:D24"/>
    <mergeCell ref="A25:D25"/>
    <mergeCell ref="A26:Y26"/>
    <mergeCell ref="P7:S7"/>
    <mergeCell ref="P8:S8"/>
    <mergeCell ref="P9:S9"/>
    <mergeCell ref="P10:S10"/>
    <mergeCell ref="A18:D18"/>
    <mergeCell ref="Y18:Y19"/>
    <mergeCell ref="A19:D19"/>
    <mergeCell ref="A20:D20"/>
    <mergeCell ref="A21:D21"/>
    <mergeCell ref="A22:D22"/>
    <mergeCell ref="A14:C14"/>
    <mergeCell ref="A15:Y16"/>
    <mergeCell ref="C9:F9"/>
    <mergeCell ref="C10:F10"/>
    <mergeCell ref="C7:G7"/>
    <mergeCell ref="C8:F8"/>
    <mergeCell ref="A4:D4"/>
    <mergeCell ref="E4:G4"/>
    <mergeCell ref="H4:I4"/>
    <mergeCell ref="J4:Y4"/>
    <mergeCell ref="A5:D5"/>
    <mergeCell ref="E5:G5"/>
    <mergeCell ref="H5:I5"/>
    <mergeCell ref="J5:Y5"/>
    <mergeCell ref="A1:Y1"/>
    <mergeCell ref="A2:D2"/>
    <mergeCell ref="E2:Y2"/>
    <mergeCell ref="A3:D3"/>
    <mergeCell ref="E3:G3"/>
    <mergeCell ref="H3:I3"/>
    <mergeCell ref="J3:Y3"/>
  </mergeCells>
  <phoneticPr fontId="10" type="noConversion"/>
  <conditionalFormatting sqref="A28:D167">
    <cfRule type="expression" dxfId="10" priority="4">
      <formula>$B28=""</formula>
    </cfRule>
  </conditionalFormatting>
  <conditionalFormatting sqref="A28:Y167">
    <cfRule type="expression" dxfId="9" priority="5">
      <formula>$B28&gt;0</formula>
    </cfRule>
  </conditionalFormatting>
  <conditionalFormatting sqref="B28:B60">
    <cfRule type="expression" dxfId="8" priority="1">
      <formula>$B28=""</formula>
    </cfRule>
  </conditionalFormatting>
  <conditionalFormatting sqref="D28:Y167 A61:Y167">
    <cfRule type="expression" dxfId="7" priority="16">
      <formula>$B28=""</formula>
    </cfRule>
  </conditionalFormatting>
  <conditionalFormatting sqref="E28:Y167">
    <cfRule type="expression" dxfId="6" priority="11">
      <formula>$D28="Kopya"</formula>
    </cfRule>
    <cfRule type="expression" dxfId="5" priority="14" stopIfTrue="1">
      <formula>$D28="Girmedi"</formula>
    </cfRule>
    <cfRule type="expression" dxfId="4" priority="15">
      <formula>E28&gt;=E$20*0.7</formula>
    </cfRule>
    <cfRule type="expression" dxfId="3" priority="17">
      <formula>E28&lt;E$20*0.5</formula>
    </cfRule>
    <cfRule type="expression" dxfId="2" priority="19">
      <formula>E28&lt;E$20*0.7</formula>
    </cfRule>
  </conditionalFormatting>
  <conditionalFormatting sqref="Y20">
    <cfRule type="expression" dxfId="1" priority="20">
      <formula>$Y$20=100</formula>
    </cfRule>
  </conditionalFormatting>
  <conditionalFormatting sqref="Y28:Y167">
    <cfRule type="expression" dxfId="0" priority="13">
      <formula>$B28=""</formula>
    </cfRule>
  </conditionalFormatting>
  <dataValidations count="4">
    <dataValidation type="list" allowBlank="1" showInputMessage="1" showErrorMessage="1" sqref="E4:G4" xr:uid="{7A3566D5-27DF-470F-B4A0-6CE25C05CC57}">
      <formula1>"Güz,Bahar"</formula1>
    </dataValidation>
    <dataValidation type="list" allowBlank="1" showInputMessage="1" showErrorMessage="1" sqref="E5:G5" xr:uid="{B974C41A-D4B8-43A8-954E-E351556DDF6B}">
      <formula1>"Deniz ve Liman İşletmeciliği,Gemi İnşaatı,Su Altı Teknolojisi"</formula1>
    </dataValidation>
    <dataValidation type="list" allowBlank="1" showInputMessage="1" showErrorMessage="1" sqref="J4:Y4" xr:uid="{CCA0D2B7-3F83-4917-AAD3-6D4452D71212}">
      <formula1>"1. Sınıf,2. Sınıf"</formula1>
    </dataValidation>
    <dataValidation type="list" allowBlank="1" showInputMessage="1" showErrorMessage="1" sqref="D28:D167" xr:uid="{C0D26E77-FD5B-AD46-B5BF-8315D461EDF7}">
      <formula1>"Girmedi,Kopya,"</formula1>
    </dataValidation>
  </dataValidations>
  <pageMargins left="0.23622047244094491" right="0.23622047244094491" top="0.94488188976377963" bottom="0.74803149606299213" header="0" footer="0.31496062992125984"/>
  <pageSetup paperSize="9" scale="57" fitToHeight="0" orientation="landscape" r:id="rId1"/>
  <headerFooter>
    <oddHeader>&amp;L&amp;G&amp;R
&amp;G</oddHeader>
    <oddFooter>&amp;L&amp;"Times New Roman,Normal"&amp;K000000Bandırma Onyedi Eylül Üniversitesi Denizcilik M.Y.O.&amp;R&amp;D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SINAV20</vt:lpstr>
      <vt:lpstr>SINAV20!Yazdırma_Alanı</vt:lpstr>
    </vt:vector>
  </TitlesOfParts>
  <Manager/>
  <Company>Antalya Ölçme Değerlendirme Merkezi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KLASİK SINAV ANALİZ PROGRAMI</dc:title>
  <dc:subject>KLASİK SINAV ANALİZ PROGRAMI</dc:subject>
  <dc:creator>Antalya Ölçme Değerlendirme Merkezi</dc:creator>
  <cp:keywords>SINAV ANALİZ</cp:keywords>
  <dc:description>OKULLARDA YAPILAN KLASİK YAZILI SINAVLARI ANALİZ PROGRAMI</dc:description>
  <cp:lastModifiedBy>UĞUR KARADURMUŞ</cp:lastModifiedBy>
  <cp:lastPrinted>2026-02-25T21:04:59Z</cp:lastPrinted>
  <dcterms:created xsi:type="dcterms:W3CDTF">2015-12-10T13:41:24Z</dcterms:created>
  <dcterms:modified xsi:type="dcterms:W3CDTF">2026-02-26T09:31:16Z</dcterms:modified>
  <cp:category>EĞİTİM ÖĞRETİM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e9a0e7-89b1-44d3-af3e-41fcc7a49d79_Enabled">
    <vt:lpwstr>true</vt:lpwstr>
  </property>
  <property fmtid="{D5CDD505-2E9C-101B-9397-08002B2CF9AE}" pid="3" name="MSIP_Label_e6e9a0e7-89b1-44d3-af3e-41fcc7a49d79_SetDate">
    <vt:lpwstr>2024-04-17T11:10:58Z</vt:lpwstr>
  </property>
  <property fmtid="{D5CDD505-2E9C-101B-9397-08002B2CF9AE}" pid="4" name="MSIP_Label_e6e9a0e7-89b1-44d3-af3e-41fcc7a49d79_Method">
    <vt:lpwstr>Standard</vt:lpwstr>
  </property>
  <property fmtid="{D5CDD505-2E9C-101B-9397-08002B2CF9AE}" pid="5" name="MSIP_Label_e6e9a0e7-89b1-44d3-af3e-41fcc7a49d79_Name">
    <vt:lpwstr>KOÇDİGİTAL İÇİ</vt:lpwstr>
  </property>
  <property fmtid="{D5CDD505-2E9C-101B-9397-08002B2CF9AE}" pid="6" name="MSIP_Label_e6e9a0e7-89b1-44d3-af3e-41fcc7a49d79_SiteId">
    <vt:lpwstr>1e1aa76b-4b02-45f4-9417-2e13eb0da973</vt:lpwstr>
  </property>
  <property fmtid="{D5CDD505-2E9C-101B-9397-08002B2CF9AE}" pid="7" name="MSIP_Label_e6e9a0e7-89b1-44d3-af3e-41fcc7a49d79_ActionId">
    <vt:lpwstr>3759938e-1cee-41f3-ba80-be3a73ecf272</vt:lpwstr>
  </property>
  <property fmtid="{D5CDD505-2E9C-101B-9397-08002B2CF9AE}" pid="8" name="MSIP_Label_e6e9a0e7-89b1-44d3-af3e-41fcc7a49d79_ContentBits">
    <vt:lpwstr>2</vt:lpwstr>
  </property>
</Properties>
</file>